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yawin8\Documents\BLOG MAYA\EXCEL\archivos\"/>
    </mc:Choice>
  </mc:AlternateContent>
  <xr:revisionPtr revIDLastSave="0" documentId="13_ncr:1_{038A290B-406E-4971-A49F-E2F4AD9C61F2}" xr6:coauthVersionLast="43" xr6:coauthVersionMax="43" xr10:uidLastSave="{00000000-0000-0000-0000-000000000000}"/>
  <bookViews>
    <workbookView xWindow="-120" yWindow="-120" windowWidth="20730" windowHeight="11160" activeTab="3" xr2:uid="{00000000-000D-0000-FFFF-FFFF00000000}"/>
  </bookViews>
  <sheets>
    <sheet name="Precios" sheetId="7" r:id="rId1"/>
    <sheet name="Ventas" sheetId="8" r:id="rId2"/>
    <sheet name="Flujo de Caja" sheetId="2" r:id="rId3"/>
    <sheet name="EdR | Balance" sheetId="4" r:id="rId4"/>
  </sheets>
  <definedNames>
    <definedName name="_xlnm.Print_Area" localSheetId="2">'Flujo de Caja'!$A$1:$P$34</definedName>
    <definedName name="_xlnm.Print_Area" localSheetId="1">Ventas!$A$1:$S$744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Z9" i="7" l="1"/>
  <c r="DA9" i="7" s="1"/>
  <c r="CZ10" i="7"/>
  <c r="DA10" i="7"/>
  <c r="CZ11" i="7"/>
  <c r="DA11" i="7" s="1"/>
  <c r="CZ12" i="7"/>
  <c r="DA12" i="7"/>
  <c r="CZ13" i="7"/>
  <c r="DA13" i="7" s="1"/>
  <c r="CZ14" i="7"/>
  <c r="DA14" i="7"/>
  <c r="CZ15" i="7"/>
  <c r="DA15" i="7" s="1"/>
  <c r="CZ16" i="7"/>
  <c r="DA16" i="7"/>
  <c r="CZ17" i="7"/>
  <c r="DA17" i="7" s="1"/>
  <c r="CZ18" i="7"/>
  <c r="DA18" i="7"/>
  <c r="CQ9" i="7"/>
  <c r="CR9" i="7" s="1"/>
  <c r="CQ10" i="7"/>
  <c r="CR10" i="7"/>
  <c r="CQ11" i="7"/>
  <c r="CR11" i="7" s="1"/>
  <c r="CQ12" i="7"/>
  <c r="CR12" i="7"/>
  <c r="CQ13" i="7"/>
  <c r="CR13" i="7" s="1"/>
  <c r="CQ14" i="7"/>
  <c r="CR14" i="7"/>
  <c r="CQ15" i="7"/>
  <c r="CR15" i="7" s="1"/>
  <c r="CQ16" i="7"/>
  <c r="CR16" i="7"/>
  <c r="CQ17" i="7"/>
  <c r="CR17" i="7" s="1"/>
  <c r="CQ18" i="7"/>
  <c r="CR18" i="7"/>
  <c r="CH9" i="7"/>
  <c r="CI9" i="7" s="1"/>
  <c r="CH10" i="7"/>
  <c r="CI10" i="7" s="1"/>
  <c r="CH11" i="7"/>
  <c r="CI11" i="7" s="1"/>
  <c r="CH12" i="7"/>
  <c r="CI12" i="7"/>
  <c r="CH13" i="7"/>
  <c r="CI13" i="7" s="1"/>
  <c r="CH14" i="7"/>
  <c r="CI14" i="7"/>
  <c r="CH15" i="7"/>
  <c r="CI15" i="7" s="1"/>
  <c r="CH16" i="7"/>
  <c r="CI16" i="7"/>
  <c r="CH17" i="7"/>
  <c r="CI17" i="7" s="1"/>
  <c r="CH18" i="7"/>
  <c r="CI18" i="7"/>
  <c r="BY9" i="7"/>
  <c r="BZ9" i="7" s="1"/>
  <c r="BY10" i="7"/>
  <c r="BZ10" i="7"/>
  <c r="BY11" i="7"/>
  <c r="BZ11" i="7" s="1"/>
  <c r="BY12" i="7"/>
  <c r="BZ12" i="7"/>
  <c r="BY13" i="7"/>
  <c r="BZ13" i="7" s="1"/>
  <c r="BY14" i="7"/>
  <c r="BZ14" i="7"/>
  <c r="BY15" i="7"/>
  <c r="BZ15" i="7" s="1"/>
  <c r="BY16" i="7"/>
  <c r="BZ16" i="7"/>
  <c r="BY17" i="7"/>
  <c r="BZ17" i="7" s="1"/>
  <c r="BY18" i="7"/>
  <c r="BZ18" i="7"/>
  <c r="BP9" i="7"/>
  <c r="BQ9" i="7" s="1"/>
  <c r="BP10" i="7"/>
  <c r="BQ10" i="7"/>
  <c r="BP11" i="7"/>
  <c r="BQ11" i="7" s="1"/>
  <c r="BP12" i="7"/>
  <c r="BQ12" i="7"/>
  <c r="BP13" i="7"/>
  <c r="BQ13" i="7" s="1"/>
  <c r="BP14" i="7"/>
  <c r="BQ14" i="7"/>
  <c r="BP15" i="7"/>
  <c r="BQ15" i="7" s="1"/>
  <c r="BP16" i="7"/>
  <c r="BQ16" i="7"/>
  <c r="BP17" i="7"/>
  <c r="BQ17" i="7" s="1"/>
  <c r="BP18" i="7"/>
  <c r="BQ18" i="7"/>
  <c r="BG9" i="7"/>
  <c r="BH9" i="7" s="1"/>
  <c r="BG10" i="7"/>
  <c r="BH10" i="7"/>
  <c r="BG11" i="7"/>
  <c r="BH11" i="7" s="1"/>
  <c r="BG12" i="7"/>
  <c r="BH12" i="7"/>
  <c r="BG13" i="7"/>
  <c r="BH13" i="7" s="1"/>
  <c r="BG14" i="7"/>
  <c r="BH14" i="7"/>
  <c r="BG15" i="7"/>
  <c r="BH15" i="7" s="1"/>
  <c r="BG16" i="7"/>
  <c r="BH16" i="7"/>
  <c r="BG17" i="7"/>
  <c r="BH17" i="7" s="1"/>
  <c r="BG18" i="7"/>
  <c r="BH18" i="7"/>
  <c r="AX9" i="7"/>
  <c r="AY9" i="7" s="1"/>
  <c r="AX10" i="7"/>
  <c r="AY10" i="7"/>
  <c r="AX11" i="7"/>
  <c r="AY11" i="7"/>
  <c r="AX12" i="7"/>
  <c r="AY12" i="7"/>
  <c r="AX13" i="7"/>
  <c r="AY13" i="7"/>
  <c r="AX14" i="7"/>
  <c r="AY14" i="7"/>
  <c r="AX15" i="7"/>
  <c r="AY15" i="7"/>
  <c r="AX16" i="7"/>
  <c r="AY16" i="7"/>
  <c r="AX17" i="7"/>
  <c r="AY17" i="7"/>
  <c r="AX18" i="7"/>
  <c r="AY18" i="7"/>
  <c r="AO9" i="7"/>
  <c r="AP9" i="7" s="1"/>
  <c r="AO10" i="7"/>
  <c r="AP10" i="7"/>
  <c r="AO11" i="7"/>
  <c r="AP11" i="7" s="1"/>
  <c r="AO12" i="7"/>
  <c r="AP12" i="7"/>
  <c r="AO13" i="7"/>
  <c r="AP13" i="7" s="1"/>
  <c r="AO14" i="7"/>
  <c r="AP14" i="7"/>
  <c r="AO15" i="7"/>
  <c r="AP15" i="7" s="1"/>
  <c r="AO16" i="7"/>
  <c r="AP16" i="7"/>
  <c r="AO17" i="7"/>
  <c r="AP17" i="7" s="1"/>
  <c r="AO18" i="7"/>
  <c r="AP18" i="7"/>
  <c r="AF9" i="7"/>
  <c r="AG9" i="7" s="1"/>
  <c r="AF10" i="7"/>
  <c r="AG10" i="7"/>
  <c r="AF11" i="7"/>
  <c r="AG11" i="7" s="1"/>
  <c r="AF12" i="7"/>
  <c r="AG12" i="7"/>
  <c r="AF13" i="7"/>
  <c r="AG13" i="7" s="1"/>
  <c r="AF14" i="7"/>
  <c r="AG14" i="7"/>
  <c r="AF15" i="7"/>
  <c r="AG15" i="7" s="1"/>
  <c r="AF16" i="7"/>
  <c r="AG16" i="7"/>
  <c r="AF17" i="7"/>
  <c r="AG17" i="7" s="1"/>
  <c r="AF18" i="7"/>
  <c r="AG18" i="7"/>
  <c r="W9" i="7"/>
  <c r="X9" i="7" s="1"/>
  <c r="W10" i="7"/>
  <c r="X10" i="7"/>
  <c r="W11" i="7"/>
  <c r="X11" i="7" s="1"/>
  <c r="W12" i="7"/>
  <c r="X12" i="7"/>
  <c r="W13" i="7"/>
  <c r="X13" i="7" s="1"/>
  <c r="W14" i="7"/>
  <c r="X14" i="7"/>
  <c r="W15" i="7"/>
  <c r="X15" i="7" s="1"/>
  <c r="W16" i="7"/>
  <c r="X16" i="7"/>
  <c r="W17" i="7"/>
  <c r="X17" i="7" s="1"/>
  <c r="W18" i="7"/>
  <c r="X18" i="7"/>
  <c r="N9" i="7"/>
  <c r="O9" i="7" s="1"/>
  <c r="N10" i="7"/>
  <c r="O10" i="7" s="1"/>
  <c r="N11" i="7"/>
  <c r="O11" i="7" s="1"/>
  <c r="N12" i="7"/>
  <c r="O12" i="7" s="1"/>
  <c r="N13" i="7"/>
  <c r="O13" i="7" s="1"/>
  <c r="N14" i="7"/>
  <c r="O14" i="7" s="1"/>
  <c r="N15" i="7"/>
  <c r="O15" i="7" s="1"/>
  <c r="N16" i="7"/>
  <c r="O16" i="7" s="1"/>
  <c r="N17" i="7"/>
  <c r="O17" i="7" s="1"/>
  <c r="N18" i="7"/>
  <c r="O18" i="7" s="1"/>
  <c r="D33" i="4" l="1"/>
  <c r="D30" i="4" l="1"/>
  <c r="O29" i="4"/>
  <c r="N29" i="4"/>
  <c r="M29" i="4"/>
  <c r="L29" i="4"/>
  <c r="K29" i="4"/>
  <c r="J29" i="4"/>
  <c r="I29" i="4"/>
  <c r="H29" i="4"/>
  <c r="G29" i="4"/>
  <c r="F29" i="4"/>
  <c r="E29" i="4"/>
  <c r="D29" i="4"/>
  <c r="P29" i="4" s="1"/>
  <c r="O28" i="4"/>
  <c r="N28" i="4"/>
  <c r="M28" i="4"/>
  <c r="L28" i="4"/>
  <c r="K28" i="4"/>
  <c r="J28" i="4"/>
  <c r="I28" i="4"/>
  <c r="H28" i="4"/>
  <c r="G28" i="4"/>
  <c r="F28" i="4"/>
  <c r="E28" i="4"/>
  <c r="D28" i="4"/>
  <c r="P28" i="4" s="1"/>
  <c r="O27" i="4"/>
  <c r="N27" i="4"/>
  <c r="M27" i="4"/>
  <c r="L27" i="4"/>
  <c r="K27" i="4"/>
  <c r="J27" i="4"/>
  <c r="I27" i="4"/>
  <c r="H27" i="4"/>
  <c r="G27" i="4"/>
  <c r="F27" i="4"/>
  <c r="E27" i="4"/>
  <c r="D27" i="4"/>
  <c r="P27" i="4" s="1"/>
  <c r="O26" i="4"/>
  <c r="N26" i="4"/>
  <c r="M26" i="4"/>
  <c r="L26" i="4"/>
  <c r="K26" i="4"/>
  <c r="J26" i="4"/>
  <c r="I26" i="4"/>
  <c r="H26" i="4"/>
  <c r="G26" i="4"/>
  <c r="F26" i="4"/>
  <c r="E26" i="4"/>
  <c r="D26" i="4"/>
  <c r="P26" i="4" s="1"/>
  <c r="O25" i="4"/>
  <c r="N25" i="4"/>
  <c r="M25" i="4"/>
  <c r="L25" i="4"/>
  <c r="K25" i="4"/>
  <c r="J25" i="4"/>
  <c r="I25" i="4"/>
  <c r="H25" i="4"/>
  <c r="G25" i="4"/>
  <c r="F25" i="4"/>
  <c r="E25" i="4"/>
  <c r="D25" i="4"/>
  <c r="P25" i="4" s="1"/>
  <c r="E26" i="2"/>
  <c r="D26" i="2"/>
  <c r="K726" i="8"/>
  <c r="L726" i="8" s="1"/>
  <c r="I726" i="8"/>
  <c r="L725" i="8"/>
  <c r="K725" i="8"/>
  <c r="I725" i="8"/>
  <c r="N724" i="8"/>
  <c r="K724" i="8"/>
  <c r="L724" i="8" s="1"/>
  <c r="M724" i="8" s="1"/>
  <c r="O724" i="8" s="1"/>
  <c r="Q724" i="8" s="1"/>
  <c r="I724" i="8"/>
  <c r="K723" i="8"/>
  <c r="L723" i="8" s="1"/>
  <c r="I723" i="8"/>
  <c r="K722" i="8"/>
  <c r="L722" i="8" s="1"/>
  <c r="I722" i="8"/>
  <c r="N721" i="8"/>
  <c r="L721" i="8"/>
  <c r="K721" i="8"/>
  <c r="I721" i="8"/>
  <c r="K720" i="8"/>
  <c r="L720" i="8" s="1"/>
  <c r="I720" i="8"/>
  <c r="K719" i="8"/>
  <c r="L719" i="8" s="1"/>
  <c r="I719" i="8"/>
  <c r="N718" i="8"/>
  <c r="K718" i="8"/>
  <c r="L718" i="8" s="1"/>
  <c r="I718" i="8"/>
  <c r="K708" i="8"/>
  <c r="L708" i="8" s="1"/>
  <c r="I708" i="8"/>
  <c r="K707" i="8"/>
  <c r="L707" i="8" s="1"/>
  <c r="I707" i="8"/>
  <c r="N706" i="8"/>
  <c r="K706" i="8"/>
  <c r="L706" i="8" s="1"/>
  <c r="I706" i="8"/>
  <c r="K705" i="8"/>
  <c r="L705" i="8" s="1"/>
  <c r="I705" i="8"/>
  <c r="K704" i="8"/>
  <c r="L704" i="8" s="1"/>
  <c r="I704" i="8"/>
  <c r="N703" i="8"/>
  <c r="K703" i="8"/>
  <c r="L703" i="8" s="1"/>
  <c r="I703" i="8"/>
  <c r="K702" i="8"/>
  <c r="L702" i="8" s="1"/>
  <c r="I702" i="8"/>
  <c r="K701" i="8"/>
  <c r="L701" i="8" s="1"/>
  <c r="I701" i="8"/>
  <c r="N700" i="8"/>
  <c r="K700" i="8"/>
  <c r="L700" i="8" s="1"/>
  <c r="I700" i="8"/>
  <c r="K699" i="8"/>
  <c r="L699" i="8" s="1"/>
  <c r="I699" i="8"/>
  <c r="K698" i="8"/>
  <c r="L698" i="8" s="1"/>
  <c r="I698" i="8"/>
  <c r="N697" i="8"/>
  <c r="K697" i="8"/>
  <c r="L697" i="8" s="1"/>
  <c r="I697" i="8"/>
  <c r="K729" i="8"/>
  <c r="L729" i="8" s="1"/>
  <c r="I729" i="8"/>
  <c r="K728" i="8"/>
  <c r="L728" i="8" s="1"/>
  <c r="I728" i="8"/>
  <c r="N727" i="8"/>
  <c r="K727" i="8"/>
  <c r="L727" i="8" s="1"/>
  <c r="I727" i="8"/>
  <c r="K717" i="8"/>
  <c r="L717" i="8" s="1"/>
  <c r="I717" i="8"/>
  <c r="K716" i="8"/>
  <c r="L716" i="8" s="1"/>
  <c r="I716" i="8"/>
  <c r="N715" i="8"/>
  <c r="K715" i="8"/>
  <c r="L715" i="8" s="1"/>
  <c r="I715" i="8"/>
  <c r="K714" i="8"/>
  <c r="L714" i="8" s="1"/>
  <c r="I714" i="8"/>
  <c r="K713" i="8"/>
  <c r="L713" i="8" s="1"/>
  <c r="I713" i="8"/>
  <c r="N712" i="8"/>
  <c r="K712" i="8"/>
  <c r="L712" i="8" s="1"/>
  <c r="I712" i="8"/>
  <c r="L711" i="8"/>
  <c r="K711" i="8"/>
  <c r="I711" i="8"/>
  <c r="K710" i="8"/>
  <c r="L710" i="8" s="1"/>
  <c r="I710" i="8"/>
  <c r="N709" i="8"/>
  <c r="K709" i="8"/>
  <c r="L709" i="8" s="1"/>
  <c r="I709" i="8"/>
  <c r="K735" i="8"/>
  <c r="L735" i="8" s="1"/>
  <c r="I735" i="8"/>
  <c r="K734" i="8"/>
  <c r="L734" i="8" s="1"/>
  <c r="I734" i="8"/>
  <c r="N733" i="8"/>
  <c r="K733" i="8"/>
  <c r="L733" i="8" s="1"/>
  <c r="I733" i="8"/>
  <c r="K732" i="8"/>
  <c r="L732" i="8" s="1"/>
  <c r="I732" i="8"/>
  <c r="K731" i="8"/>
  <c r="L731" i="8" s="1"/>
  <c r="I731" i="8"/>
  <c r="N730" i="8"/>
  <c r="K730" i="8"/>
  <c r="L730" i="8" s="1"/>
  <c r="I730" i="8"/>
  <c r="K738" i="8"/>
  <c r="L738" i="8" s="1"/>
  <c r="I738" i="8"/>
  <c r="K737" i="8"/>
  <c r="L737" i="8" s="1"/>
  <c r="I737" i="8"/>
  <c r="N736" i="8"/>
  <c r="K736" i="8"/>
  <c r="L736" i="8" s="1"/>
  <c r="I736" i="8"/>
  <c r="I696" i="8"/>
  <c r="K696" i="8" s="1"/>
  <c r="L696" i="8" s="1"/>
  <c r="I695" i="8"/>
  <c r="K695" i="8" s="1"/>
  <c r="L695" i="8" s="1"/>
  <c r="S694" i="8"/>
  <c r="N694" i="8"/>
  <c r="I694" i="8"/>
  <c r="K694" i="8" s="1"/>
  <c r="L694" i="8" s="1"/>
  <c r="K646" i="8"/>
  <c r="L646" i="8" s="1"/>
  <c r="I646" i="8"/>
  <c r="K645" i="8"/>
  <c r="L645" i="8" s="1"/>
  <c r="I645" i="8"/>
  <c r="N644" i="8"/>
  <c r="K644" i="8"/>
  <c r="L644" i="8" s="1"/>
  <c r="I644" i="8"/>
  <c r="K643" i="8"/>
  <c r="L643" i="8" s="1"/>
  <c r="I643" i="8"/>
  <c r="K642" i="8"/>
  <c r="L642" i="8" s="1"/>
  <c r="I642" i="8"/>
  <c r="N641" i="8"/>
  <c r="K641" i="8"/>
  <c r="L641" i="8" s="1"/>
  <c r="I641" i="8"/>
  <c r="K640" i="8"/>
  <c r="L640" i="8" s="1"/>
  <c r="I640" i="8"/>
  <c r="K639" i="8"/>
  <c r="L639" i="8" s="1"/>
  <c r="I639" i="8"/>
  <c r="N638" i="8"/>
  <c r="K638" i="8"/>
  <c r="L638" i="8" s="1"/>
  <c r="I638" i="8"/>
  <c r="K637" i="8"/>
  <c r="L637" i="8" s="1"/>
  <c r="I637" i="8"/>
  <c r="K636" i="8"/>
  <c r="L636" i="8" s="1"/>
  <c r="I636" i="8"/>
  <c r="N635" i="8"/>
  <c r="K635" i="8"/>
  <c r="L635" i="8" s="1"/>
  <c r="I635" i="8"/>
  <c r="K658" i="8"/>
  <c r="L658" i="8" s="1"/>
  <c r="I658" i="8"/>
  <c r="K657" i="8"/>
  <c r="L657" i="8" s="1"/>
  <c r="I657" i="8"/>
  <c r="N656" i="8"/>
  <c r="K656" i="8"/>
  <c r="L656" i="8" s="1"/>
  <c r="I656" i="8"/>
  <c r="K655" i="8"/>
  <c r="L655" i="8" s="1"/>
  <c r="I655" i="8"/>
  <c r="K654" i="8"/>
  <c r="L654" i="8" s="1"/>
  <c r="I654" i="8"/>
  <c r="N653" i="8"/>
  <c r="K653" i="8"/>
  <c r="L653" i="8" s="1"/>
  <c r="I653" i="8"/>
  <c r="K652" i="8"/>
  <c r="L652" i="8" s="1"/>
  <c r="I652" i="8"/>
  <c r="K651" i="8"/>
  <c r="L651" i="8" s="1"/>
  <c r="I651" i="8"/>
  <c r="N650" i="8"/>
  <c r="K650" i="8"/>
  <c r="L650" i="8" s="1"/>
  <c r="I650" i="8"/>
  <c r="K649" i="8"/>
  <c r="L649" i="8" s="1"/>
  <c r="I649" i="8"/>
  <c r="K648" i="8"/>
  <c r="L648" i="8" s="1"/>
  <c r="I648" i="8"/>
  <c r="N647" i="8"/>
  <c r="K647" i="8"/>
  <c r="L647" i="8" s="1"/>
  <c r="I647" i="8"/>
  <c r="K670" i="8"/>
  <c r="L670" i="8" s="1"/>
  <c r="I670" i="8"/>
  <c r="K669" i="8"/>
  <c r="L669" i="8" s="1"/>
  <c r="I669" i="8"/>
  <c r="N668" i="8"/>
  <c r="K668" i="8"/>
  <c r="L668" i="8" s="1"/>
  <c r="I668" i="8"/>
  <c r="K667" i="8"/>
  <c r="L667" i="8" s="1"/>
  <c r="I667" i="8"/>
  <c r="K666" i="8"/>
  <c r="L666" i="8" s="1"/>
  <c r="I666" i="8"/>
  <c r="N665" i="8"/>
  <c r="K665" i="8"/>
  <c r="L665" i="8" s="1"/>
  <c r="I665" i="8"/>
  <c r="K664" i="8"/>
  <c r="L664" i="8" s="1"/>
  <c r="I664" i="8"/>
  <c r="K663" i="8"/>
  <c r="L663" i="8" s="1"/>
  <c r="I663" i="8"/>
  <c r="N662" i="8"/>
  <c r="K662" i="8"/>
  <c r="L662" i="8" s="1"/>
  <c r="I662" i="8"/>
  <c r="K661" i="8"/>
  <c r="L661" i="8" s="1"/>
  <c r="I661" i="8"/>
  <c r="K660" i="8"/>
  <c r="L660" i="8" s="1"/>
  <c r="I660" i="8"/>
  <c r="N659" i="8"/>
  <c r="K659" i="8"/>
  <c r="L659" i="8" s="1"/>
  <c r="I659" i="8"/>
  <c r="K673" i="8"/>
  <c r="L673" i="8" s="1"/>
  <c r="I673" i="8"/>
  <c r="K672" i="8"/>
  <c r="L672" i="8" s="1"/>
  <c r="I672" i="8"/>
  <c r="N671" i="8"/>
  <c r="K671" i="8"/>
  <c r="L671" i="8" s="1"/>
  <c r="I671" i="8"/>
  <c r="K676" i="8"/>
  <c r="L676" i="8" s="1"/>
  <c r="I676" i="8"/>
  <c r="K675" i="8"/>
  <c r="L675" i="8" s="1"/>
  <c r="I675" i="8"/>
  <c r="N674" i="8"/>
  <c r="K674" i="8"/>
  <c r="L674" i="8" s="1"/>
  <c r="I674" i="8"/>
  <c r="I634" i="8"/>
  <c r="K634" i="8" s="1"/>
  <c r="L634" i="8" s="1"/>
  <c r="I633" i="8"/>
  <c r="K633" i="8" s="1"/>
  <c r="L633" i="8" s="1"/>
  <c r="S632" i="8"/>
  <c r="N632" i="8"/>
  <c r="I632" i="8"/>
  <c r="K632" i="8" s="1"/>
  <c r="L632" i="8" s="1"/>
  <c r="K584" i="8"/>
  <c r="L584" i="8" s="1"/>
  <c r="I584" i="8"/>
  <c r="K583" i="8"/>
  <c r="L583" i="8" s="1"/>
  <c r="I583" i="8"/>
  <c r="N582" i="8"/>
  <c r="K582" i="8"/>
  <c r="L582" i="8" s="1"/>
  <c r="I582" i="8"/>
  <c r="K581" i="8"/>
  <c r="L581" i="8" s="1"/>
  <c r="I581" i="8"/>
  <c r="K580" i="8"/>
  <c r="L580" i="8" s="1"/>
  <c r="I580" i="8"/>
  <c r="N579" i="8"/>
  <c r="K579" i="8"/>
  <c r="L579" i="8" s="1"/>
  <c r="I579" i="8"/>
  <c r="K578" i="8"/>
  <c r="L578" i="8" s="1"/>
  <c r="I578" i="8"/>
  <c r="K577" i="8"/>
  <c r="L577" i="8" s="1"/>
  <c r="I577" i="8"/>
  <c r="N576" i="8"/>
  <c r="K576" i="8"/>
  <c r="L576" i="8" s="1"/>
  <c r="I576" i="8"/>
  <c r="K575" i="8"/>
  <c r="L575" i="8" s="1"/>
  <c r="I575" i="8"/>
  <c r="K574" i="8"/>
  <c r="L574" i="8" s="1"/>
  <c r="I574" i="8"/>
  <c r="N573" i="8"/>
  <c r="K573" i="8"/>
  <c r="L573" i="8" s="1"/>
  <c r="I573" i="8"/>
  <c r="K596" i="8"/>
  <c r="L596" i="8" s="1"/>
  <c r="I596" i="8"/>
  <c r="K595" i="8"/>
  <c r="L595" i="8" s="1"/>
  <c r="I595" i="8"/>
  <c r="N594" i="8"/>
  <c r="K594" i="8"/>
  <c r="L594" i="8" s="1"/>
  <c r="I594" i="8"/>
  <c r="K593" i="8"/>
  <c r="L593" i="8" s="1"/>
  <c r="I593" i="8"/>
  <c r="K592" i="8"/>
  <c r="L592" i="8" s="1"/>
  <c r="I592" i="8"/>
  <c r="N591" i="8"/>
  <c r="K591" i="8"/>
  <c r="L591" i="8" s="1"/>
  <c r="I591" i="8"/>
  <c r="K590" i="8"/>
  <c r="L590" i="8" s="1"/>
  <c r="I590" i="8"/>
  <c r="K589" i="8"/>
  <c r="L589" i="8" s="1"/>
  <c r="I589" i="8"/>
  <c r="N588" i="8"/>
  <c r="K588" i="8"/>
  <c r="L588" i="8" s="1"/>
  <c r="I588" i="8"/>
  <c r="K587" i="8"/>
  <c r="L587" i="8" s="1"/>
  <c r="I587" i="8"/>
  <c r="K586" i="8"/>
  <c r="L586" i="8" s="1"/>
  <c r="I586" i="8"/>
  <c r="N585" i="8"/>
  <c r="K585" i="8"/>
  <c r="L585" i="8" s="1"/>
  <c r="I585" i="8"/>
  <c r="K608" i="8"/>
  <c r="L608" i="8" s="1"/>
  <c r="I608" i="8"/>
  <c r="K607" i="8"/>
  <c r="L607" i="8" s="1"/>
  <c r="I607" i="8"/>
  <c r="N606" i="8"/>
  <c r="K606" i="8"/>
  <c r="L606" i="8" s="1"/>
  <c r="I606" i="8"/>
  <c r="K605" i="8"/>
  <c r="L605" i="8" s="1"/>
  <c r="I605" i="8"/>
  <c r="K604" i="8"/>
  <c r="L604" i="8" s="1"/>
  <c r="I604" i="8"/>
  <c r="N603" i="8"/>
  <c r="K603" i="8"/>
  <c r="L603" i="8" s="1"/>
  <c r="I603" i="8"/>
  <c r="K602" i="8"/>
  <c r="L602" i="8" s="1"/>
  <c r="I602" i="8"/>
  <c r="K601" i="8"/>
  <c r="L601" i="8" s="1"/>
  <c r="I601" i="8"/>
  <c r="N600" i="8"/>
  <c r="K600" i="8"/>
  <c r="L600" i="8" s="1"/>
  <c r="I600" i="8"/>
  <c r="K599" i="8"/>
  <c r="L599" i="8" s="1"/>
  <c r="I599" i="8"/>
  <c r="K598" i="8"/>
  <c r="L598" i="8" s="1"/>
  <c r="I598" i="8"/>
  <c r="N597" i="8"/>
  <c r="K597" i="8"/>
  <c r="L597" i="8" s="1"/>
  <c r="I597" i="8"/>
  <c r="K614" i="8"/>
  <c r="L614" i="8" s="1"/>
  <c r="I614" i="8"/>
  <c r="K613" i="8"/>
  <c r="L613" i="8" s="1"/>
  <c r="I613" i="8"/>
  <c r="N612" i="8"/>
  <c r="K612" i="8"/>
  <c r="L612" i="8" s="1"/>
  <c r="I612" i="8"/>
  <c r="K611" i="8"/>
  <c r="L611" i="8" s="1"/>
  <c r="I611" i="8"/>
  <c r="K610" i="8"/>
  <c r="L610" i="8" s="1"/>
  <c r="I610" i="8"/>
  <c r="N609" i="8"/>
  <c r="K609" i="8"/>
  <c r="L609" i="8" s="1"/>
  <c r="I609" i="8"/>
  <c r="I572" i="8"/>
  <c r="K572" i="8" s="1"/>
  <c r="L572" i="8" s="1"/>
  <c r="I571" i="8"/>
  <c r="K571" i="8" s="1"/>
  <c r="L571" i="8" s="1"/>
  <c r="S570" i="8"/>
  <c r="N570" i="8"/>
  <c r="I570" i="8"/>
  <c r="K570" i="8" s="1"/>
  <c r="L570" i="8" s="1"/>
  <c r="K522" i="8"/>
  <c r="L522" i="8" s="1"/>
  <c r="I522" i="8"/>
  <c r="K521" i="8"/>
  <c r="L521" i="8" s="1"/>
  <c r="I521" i="8"/>
  <c r="N520" i="8"/>
  <c r="K520" i="8"/>
  <c r="L520" i="8" s="1"/>
  <c r="I520" i="8"/>
  <c r="K519" i="8"/>
  <c r="L519" i="8" s="1"/>
  <c r="I519" i="8"/>
  <c r="K518" i="8"/>
  <c r="L518" i="8" s="1"/>
  <c r="I518" i="8"/>
  <c r="N517" i="8"/>
  <c r="K517" i="8"/>
  <c r="L517" i="8" s="1"/>
  <c r="I517" i="8"/>
  <c r="K516" i="8"/>
  <c r="L516" i="8" s="1"/>
  <c r="I516" i="8"/>
  <c r="K515" i="8"/>
  <c r="L515" i="8" s="1"/>
  <c r="I515" i="8"/>
  <c r="N514" i="8"/>
  <c r="K514" i="8"/>
  <c r="L514" i="8" s="1"/>
  <c r="I514" i="8"/>
  <c r="K513" i="8"/>
  <c r="L513" i="8" s="1"/>
  <c r="I513" i="8"/>
  <c r="K512" i="8"/>
  <c r="L512" i="8" s="1"/>
  <c r="I512" i="8"/>
  <c r="N511" i="8"/>
  <c r="K511" i="8"/>
  <c r="L511" i="8" s="1"/>
  <c r="I511" i="8"/>
  <c r="K534" i="8"/>
  <c r="L534" i="8" s="1"/>
  <c r="I534" i="8"/>
  <c r="K533" i="8"/>
  <c r="L533" i="8" s="1"/>
  <c r="I533" i="8"/>
  <c r="N532" i="8"/>
  <c r="K532" i="8"/>
  <c r="L532" i="8" s="1"/>
  <c r="I532" i="8"/>
  <c r="K531" i="8"/>
  <c r="L531" i="8" s="1"/>
  <c r="I531" i="8"/>
  <c r="K530" i="8"/>
  <c r="L530" i="8" s="1"/>
  <c r="I530" i="8"/>
  <c r="N529" i="8"/>
  <c r="K529" i="8"/>
  <c r="L529" i="8" s="1"/>
  <c r="I529" i="8"/>
  <c r="K528" i="8"/>
  <c r="L528" i="8" s="1"/>
  <c r="I528" i="8"/>
  <c r="K527" i="8"/>
  <c r="L527" i="8" s="1"/>
  <c r="I527" i="8"/>
  <c r="N526" i="8"/>
  <c r="K526" i="8"/>
  <c r="L526" i="8" s="1"/>
  <c r="I526" i="8"/>
  <c r="K525" i="8"/>
  <c r="L525" i="8" s="1"/>
  <c r="I525" i="8"/>
  <c r="K524" i="8"/>
  <c r="L524" i="8" s="1"/>
  <c r="I524" i="8"/>
  <c r="N523" i="8"/>
  <c r="K523" i="8"/>
  <c r="L523" i="8" s="1"/>
  <c r="I523" i="8"/>
  <c r="K546" i="8"/>
  <c r="L546" i="8" s="1"/>
  <c r="I546" i="8"/>
  <c r="K545" i="8"/>
  <c r="L545" i="8" s="1"/>
  <c r="I545" i="8"/>
  <c r="N544" i="8"/>
  <c r="K544" i="8"/>
  <c r="L544" i="8" s="1"/>
  <c r="I544" i="8"/>
  <c r="K543" i="8"/>
  <c r="L543" i="8" s="1"/>
  <c r="I543" i="8"/>
  <c r="K542" i="8"/>
  <c r="L542" i="8" s="1"/>
  <c r="I542" i="8"/>
  <c r="N541" i="8"/>
  <c r="K541" i="8"/>
  <c r="L541" i="8" s="1"/>
  <c r="I541" i="8"/>
  <c r="K540" i="8"/>
  <c r="L540" i="8" s="1"/>
  <c r="I540" i="8"/>
  <c r="K539" i="8"/>
  <c r="L539" i="8" s="1"/>
  <c r="I539" i="8"/>
  <c r="N538" i="8"/>
  <c r="K538" i="8"/>
  <c r="L538" i="8" s="1"/>
  <c r="I538" i="8"/>
  <c r="K537" i="8"/>
  <c r="L537" i="8" s="1"/>
  <c r="I537" i="8"/>
  <c r="K536" i="8"/>
  <c r="L536" i="8" s="1"/>
  <c r="I536" i="8"/>
  <c r="N535" i="8"/>
  <c r="K535" i="8"/>
  <c r="L535" i="8" s="1"/>
  <c r="I535" i="8"/>
  <c r="K549" i="8"/>
  <c r="L549" i="8" s="1"/>
  <c r="I549" i="8"/>
  <c r="K548" i="8"/>
  <c r="L548" i="8" s="1"/>
  <c r="I548" i="8"/>
  <c r="N547" i="8"/>
  <c r="K547" i="8"/>
  <c r="L547" i="8" s="1"/>
  <c r="I547" i="8"/>
  <c r="K552" i="8"/>
  <c r="L552" i="8" s="1"/>
  <c r="I552" i="8"/>
  <c r="K551" i="8"/>
  <c r="L551" i="8" s="1"/>
  <c r="I551" i="8"/>
  <c r="N550" i="8"/>
  <c r="K550" i="8"/>
  <c r="L550" i="8" s="1"/>
  <c r="I550" i="8"/>
  <c r="I510" i="8"/>
  <c r="K510" i="8" s="1"/>
  <c r="L510" i="8" s="1"/>
  <c r="I509" i="8"/>
  <c r="K509" i="8" s="1"/>
  <c r="L509" i="8" s="1"/>
  <c r="S508" i="8"/>
  <c r="N508" i="8"/>
  <c r="I508" i="8"/>
  <c r="K508" i="8" s="1"/>
  <c r="L508" i="8" s="1"/>
  <c r="K460" i="8"/>
  <c r="L460" i="8" s="1"/>
  <c r="I460" i="8"/>
  <c r="K459" i="8"/>
  <c r="L459" i="8" s="1"/>
  <c r="I459" i="8"/>
  <c r="N458" i="8"/>
  <c r="K458" i="8"/>
  <c r="L458" i="8" s="1"/>
  <c r="I458" i="8"/>
  <c r="K457" i="8"/>
  <c r="L457" i="8" s="1"/>
  <c r="I457" i="8"/>
  <c r="K456" i="8"/>
  <c r="L456" i="8" s="1"/>
  <c r="I456" i="8"/>
  <c r="N455" i="8"/>
  <c r="K455" i="8"/>
  <c r="L455" i="8" s="1"/>
  <c r="I455" i="8"/>
  <c r="K454" i="8"/>
  <c r="L454" i="8" s="1"/>
  <c r="I454" i="8"/>
  <c r="K453" i="8"/>
  <c r="L453" i="8" s="1"/>
  <c r="I453" i="8"/>
  <c r="N452" i="8"/>
  <c r="K452" i="8"/>
  <c r="L452" i="8" s="1"/>
  <c r="I452" i="8"/>
  <c r="K451" i="8"/>
  <c r="L451" i="8" s="1"/>
  <c r="I451" i="8"/>
  <c r="K450" i="8"/>
  <c r="L450" i="8" s="1"/>
  <c r="I450" i="8"/>
  <c r="N449" i="8"/>
  <c r="K449" i="8"/>
  <c r="L449" i="8" s="1"/>
  <c r="I449" i="8"/>
  <c r="K472" i="8"/>
  <c r="L472" i="8" s="1"/>
  <c r="I472" i="8"/>
  <c r="K471" i="8"/>
  <c r="L471" i="8" s="1"/>
  <c r="I471" i="8"/>
  <c r="N470" i="8"/>
  <c r="K470" i="8"/>
  <c r="L470" i="8" s="1"/>
  <c r="I470" i="8"/>
  <c r="K469" i="8"/>
  <c r="L469" i="8" s="1"/>
  <c r="I469" i="8"/>
  <c r="K468" i="8"/>
  <c r="L468" i="8" s="1"/>
  <c r="I468" i="8"/>
  <c r="N467" i="8"/>
  <c r="K467" i="8"/>
  <c r="L467" i="8" s="1"/>
  <c r="I467" i="8"/>
  <c r="K466" i="8"/>
  <c r="L466" i="8" s="1"/>
  <c r="I466" i="8"/>
  <c r="K465" i="8"/>
  <c r="L465" i="8" s="1"/>
  <c r="I465" i="8"/>
  <c r="N464" i="8"/>
  <c r="K464" i="8"/>
  <c r="L464" i="8" s="1"/>
  <c r="I464" i="8"/>
  <c r="K463" i="8"/>
  <c r="L463" i="8" s="1"/>
  <c r="I463" i="8"/>
  <c r="K462" i="8"/>
  <c r="L462" i="8" s="1"/>
  <c r="I462" i="8"/>
  <c r="N461" i="8"/>
  <c r="K461" i="8"/>
  <c r="L461" i="8" s="1"/>
  <c r="I461" i="8"/>
  <c r="K484" i="8"/>
  <c r="L484" i="8" s="1"/>
  <c r="I484" i="8"/>
  <c r="K483" i="8"/>
  <c r="L483" i="8" s="1"/>
  <c r="I483" i="8"/>
  <c r="N482" i="8"/>
  <c r="K482" i="8"/>
  <c r="L482" i="8" s="1"/>
  <c r="I482" i="8"/>
  <c r="K481" i="8"/>
  <c r="L481" i="8" s="1"/>
  <c r="I481" i="8"/>
  <c r="K480" i="8"/>
  <c r="L480" i="8" s="1"/>
  <c r="I480" i="8"/>
  <c r="N479" i="8"/>
  <c r="K479" i="8"/>
  <c r="L479" i="8" s="1"/>
  <c r="I479" i="8"/>
  <c r="K478" i="8"/>
  <c r="L478" i="8" s="1"/>
  <c r="I478" i="8"/>
  <c r="K477" i="8"/>
  <c r="L477" i="8" s="1"/>
  <c r="I477" i="8"/>
  <c r="N476" i="8"/>
  <c r="K476" i="8"/>
  <c r="L476" i="8" s="1"/>
  <c r="I476" i="8"/>
  <c r="K475" i="8"/>
  <c r="L475" i="8" s="1"/>
  <c r="I475" i="8"/>
  <c r="K474" i="8"/>
  <c r="L474" i="8" s="1"/>
  <c r="I474" i="8"/>
  <c r="N473" i="8"/>
  <c r="K473" i="8"/>
  <c r="L473" i="8" s="1"/>
  <c r="I473" i="8"/>
  <c r="K487" i="8"/>
  <c r="L487" i="8" s="1"/>
  <c r="I487" i="8"/>
  <c r="K486" i="8"/>
  <c r="L486" i="8" s="1"/>
  <c r="I486" i="8"/>
  <c r="N485" i="8"/>
  <c r="K485" i="8"/>
  <c r="L485" i="8" s="1"/>
  <c r="I485" i="8"/>
  <c r="K490" i="8"/>
  <c r="L490" i="8" s="1"/>
  <c r="I490" i="8"/>
  <c r="K489" i="8"/>
  <c r="L489" i="8" s="1"/>
  <c r="I489" i="8"/>
  <c r="N488" i="8"/>
  <c r="K488" i="8"/>
  <c r="L488" i="8" s="1"/>
  <c r="I488" i="8"/>
  <c r="I448" i="8"/>
  <c r="K448" i="8" s="1"/>
  <c r="L448" i="8" s="1"/>
  <c r="I447" i="8"/>
  <c r="K447" i="8" s="1"/>
  <c r="L447" i="8" s="1"/>
  <c r="S446" i="8"/>
  <c r="N446" i="8"/>
  <c r="I446" i="8"/>
  <c r="K446" i="8" s="1"/>
  <c r="L446" i="8" s="1"/>
  <c r="K398" i="8"/>
  <c r="L398" i="8" s="1"/>
  <c r="I398" i="8"/>
  <c r="K397" i="8"/>
  <c r="L397" i="8" s="1"/>
  <c r="I397" i="8"/>
  <c r="N396" i="8"/>
  <c r="K396" i="8"/>
  <c r="L396" i="8" s="1"/>
  <c r="I396" i="8"/>
  <c r="K395" i="8"/>
  <c r="L395" i="8" s="1"/>
  <c r="I395" i="8"/>
  <c r="K394" i="8"/>
  <c r="L394" i="8" s="1"/>
  <c r="I394" i="8"/>
  <c r="N393" i="8"/>
  <c r="K393" i="8"/>
  <c r="L393" i="8" s="1"/>
  <c r="I393" i="8"/>
  <c r="K392" i="8"/>
  <c r="L392" i="8" s="1"/>
  <c r="I392" i="8"/>
  <c r="K391" i="8"/>
  <c r="L391" i="8" s="1"/>
  <c r="I391" i="8"/>
  <c r="N390" i="8"/>
  <c r="K390" i="8"/>
  <c r="L390" i="8" s="1"/>
  <c r="I390" i="8"/>
  <c r="K389" i="8"/>
  <c r="L389" i="8" s="1"/>
  <c r="I389" i="8"/>
  <c r="K388" i="8"/>
  <c r="L388" i="8" s="1"/>
  <c r="I388" i="8"/>
  <c r="N387" i="8"/>
  <c r="K387" i="8"/>
  <c r="L387" i="8" s="1"/>
  <c r="I387" i="8"/>
  <c r="K410" i="8"/>
  <c r="L410" i="8" s="1"/>
  <c r="I410" i="8"/>
  <c r="K409" i="8"/>
  <c r="L409" i="8" s="1"/>
  <c r="I409" i="8"/>
  <c r="N408" i="8"/>
  <c r="K408" i="8"/>
  <c r="L408" i="8" s="1"/>
  <c r="I408" i="8"/>
  <c r="K407" i="8"/>
  <c r="L407" i="8" s="1"/>
  <c r="I407" i="8"/>
  <c r="K406" i="8"/>
  <c r="L406" i="8" s="1"/>
  <c r="I406" i="8"/>
  <c r="N405" i="8"/>
  <c r="K405" i="8"/>
  <c r="L405" i="8" s="1"/>
  <c r="I405" i="8"/>
  <c r="K404" i="8"/>
  <c r="L404" i="8" s="1"/>
  <c r="I404" i="8"/>
  <c r="K403" i="8"/>
  <c r="L403" i="8" s="1"/>
  <c r="I403" i="8"/>
  <c r="N402" i="8"/>
  <c r="K402" i="8"/>
  <c r="L402" i="8" s="1"/>
  <c r="I402" i="8"/>
  <c r="K401" i="8"/>
  <c r="L401" i="8" s="1"/>
  <c r="I401" i="8"/>
  <c r="K400" i="8"/>
  <c r="L400" i="8" s="1"/>
  <c r="I400" i="8"/>
  <c r="N399" i="8"/>
  <c r="K399" i="8"/>
  <c r="L399" i="8" s="1"/>
  <c r="I399" i="8"/>
  <c r="K422" i="8"/>
  <c r="L422" i="8" s="1"/>
  <c r="I422" i="8"/>
  <c r="K421" i="8"/>
  <c r="L421" i="8" s="1"/>
  <c r="I421" i="8"/>
  <c r="N420" i="8"/>
  <c r="K420" i="8"/>
  <c r="L420" i="8" s="1"/>
  <c r="I420" i="8"/>
  <c r="K419" i="8"/>
  <c r="L419" i="8" s="1"/>
  <c r="I419" i="8"/>
  <c r="K418" i="8"/>
  <c r="L418" i="8" s="1"/>
  <c r="I418" i="8"/>
  <c r="N417" i="8"/>
  <c r="K417" i="8"/>
  <c r="L417" i="8" s="1"/>
  <c r="I417" i="8"/>
  <c r="K416" i="8"/>
  <c r="L416" i="8" s="1"/>
  <c r="I416" i="8"/>
  <c r="K415" i="8"/>
  <c r="L415" i="8" s="1"/>
  <c r="I415" i="8"/>
  <c r="N414" i="8"/>
  <c r="K414" i="8"/>
  <c r="L414" i="8" s="1"/>
  <c r="I414" i="8"/>
  <c r="K413" i="8"/>
  <c r="L413" i="8" s="1"/>
  <c r="I413" i="8"/>
  <c r="K412" i="8"/>
  <c r="L412" i="8" s="1"/>
  <c r="I412" i="8"/>
  <c r="N411" i="8"/>
  <c r="K411" i="8"/>
  <c r="L411" i="8" s="1"/>
  <c r="I411" i="8"/>
  <c r="K428" i="8"/>
  <c r="L428" i="8" s="1"/>
  <c r="I428" i="8"/>
  <c r="K427" i="8"/>
  <c r="L427" i="8" s="1"/>
  <c r="I427" i="8"/>
  <c r="N426" i="8"/>
  <c r="K426" i="8"/>
  <c r="L426" i="8" s="1"/>
  <c r="I426" i="8"/>
  <c r="K425" i="8"/>
  <c r="L425" i="8" s="1"/>
  <c r="I425" i="8"/>
  <c r="K424" i="8"/>
  <c r="L424" i="8" s="1"/>
  <c r="I424" i="8"/>
  <c r="N423" i="8"/>
  <c r="K423" i="8"/>
  <c r="L423" i="8" s="1"/>
  <c r="I423" i="8"/>
  <c r="I386" i="8"/>
  <c r="K386" i="8" s="1"/>
  <c r="L386" i="8" s="1"/>
  <c r="I385" i="8"/>
  <c r="K385" i="8" s="1"/>
  <c r="L385" i="8" s="1"/>
  <c r="S384" i="8"/>
  <c r="N384" i="8"/>
  <c r="I384" i="8"/>
  <c r="K384" i="8" s="1"/>
  <c r="L384" i="8" s="1"/>
  <c r="K336" i="8"/>
  <c r="L336" i="8" s="1"/>
  <c r="I336" i="8"/>
  <c r="K335" i="8"/>
  <c r="L335" i="8" s="1"/>
  <c r="I335" i="8"/>
  <c r="N334" i="8"/>
  <c r="K334" i="8"/>
  <c r="L334" i="8" s="1"/>
  <c r="I334" i="8"/>
  <c r="K333" i="8"/>
  <c r="L333" i="8" s="1"/>
  <c r="I333" i="8"/>
  <c r="K332" i="8"/>
  <c r="L332" i="8" s="1"/>
  <c r="I332" i="8"/>
  <c r="N331" i="8"/>
  <c r="K331" i="8"/>
  <c r="L331" i="8" s="1"/>
  <c r="I331" i="8"/>
  <c r="K330" i="8"/>
  <c r="L330" i="8" s="1"/>
  <c r="I330" i="8"/>
  <c r="K329" i="8"/>
  <c r="L329" i="8" s="1"/>
  <c r="I329" i="8"/>
  <c r="N328" i="8"/>
  <c r="K328" i="8"/>
  <c r="L328" i="8" s="1"/>
  <c r="I328" i="8"/>
  <c r="K327" i="8"/>
  <c r="L327" i="8" s="1"/>
  <c r="I327" i="8"/>
  <c r="K326" i="8"/>
  <c r="L326" i="8" s="1"/>
  <c r="I326" i="8"/>
  <c r="N325" i="8"/>
  <c r="K325" i="8"/>
  <c r="L325" i="8" s="1"/>
  <c r="I325" i="8"/>
  <c r="K348" i="8"/>
  <c r="L348" i="8" s="1"/>
  <c r="I348" i="8"/>
  <c r="K347" i="8"/>
  <c r="L347" i="8" s="1"/>
  <c r="I347" i="8"/>
  <c r="N346" i="8"/>
  <c r="K346" i="8"/>
  <c r="L346" i="8" s="1"/>
  <c r="I346" i="8"/>
  <c r="K345" i="8"/>
  <c r="L345" i="8" s="1"/>
  <c r="I345" i="8"/>
  <c r="K344" i="8"/>
  <c r="L344" i="8" s="1"/>
  <c r="I344" i="8"/>
  <c r="N343" i="8"/>
  <c r="K343" i="8"/>
  <c r="L343" i="8" s="1"/>
  <c r="I343" i="8"/>
  <c r="K342" i="8"/>
  <c r="L342" i="8" s="1"/>
  <c r="I342" i="8"/>
  <c r="K341" i="8"/>
  <c r="L341" i="8" s="1"/>
  <c r="I341" i="8"/>
  <c r="N340" i="8"/>
  <c r="K340" i="8"/>
  <c r="L340" i="8" s="1"/>
  <c r="I340" i="8"/>
  <c r="K339" i="8"/>
  <c r="L339" i="8" s="1"/>
  <c r="I339" i="8"/>
  <c r="K338" i="8"/>
  <c r="L338" i="8" s="1"/>
  <c r="I338" i="8"/>
  <c r="N337" i="8"/>
  <c r="K337" i="8"/>
  <c r="L337" i="8" s="1"/>
  <c r="I337" i="8"/>
  <c r="K360" i="8"/>
  <c r="L360" i="8" s="1"/>
  <c r="I360" i="8"/>
  <c r="K359" i="8"/>
  <c r="L359" i="8" s="1"/>
  <c r="I359" i="8"/>
  <c r="N358" i="8"/>
  <c r="K358" i="8"/>
  <c r="L358" i="8" s="1"/>
  <c r="I358" i="8"/>
  <c r="K357" i="8"/>
  <c r="L357" i="8" s="1"/>
  <c r="I357" i="8"/>
  <c r="K356" i="8"/>
  <c r="L356" i="8" s="1"/>
  <c r="I356" i="8"/>
  <c r="N355" i="8"/>
  <c r="K355" i="8"/>
  <c r="L355" i="8" s="1"/>
  <c r="I355" i="8"/>
  <c r="K354" i="8"/>
  <c r="L354" i="8" s="1"/>
  <c r="I354" i="8"/>
  <c r="K353" i="8"/>
  <c r="L353" i="8" s="1"/>
  <c r="I353" i="8"/>
  <c r="N352" i="8"/>
  <c r="K352" i="8"/>
  <c r="L352" i="8" s="1"/>
  <c r="I352" i="8"/>
  <c r="K351" i="8"/>
  <c r="L351" i="8" s="1"/>
  <c r="I351" i="8"/>
  <c r="K350" i="8"/>
  <c r="L350" i="8" s="1"/>
  <c r="I350" i="8"/>
  <c r="N349" i="8"/>
  <c r="K349" i="8"/>
  <c r="L349" i="8" s="1"/>
  <c r="I349" i="8"/>
  <c r="K363" i="8"/>
  <c r="L363" i="8" s="1"/>
  <c r="I363" i="8"/>
  <c r="K362" i="8"/>
  <c r="L362" i="8" s="1"/>
  <c r="I362" i="8"/>
  <c r="N361" i="8"/>
  <c r="K361" i="8"/>
  <c r="L361" i="8" s="1"/>
  <c r="I361" i="8"/>
  <c r="K366" i="8"/>
  <c r="L366" i="8" s="1"/>
  <c r="I366" i="8"/>
  <c r="K365" i="8"/>
  <c r="L365" i="8" s="1"/>
  <c r="I365" i="8"/>
  <c r="N364" i="8"/>
  <c r="K364" i="8"/>
  <c r="L364" i="8" s="1"/>
  <c r="I364" i="8"/>
  <c r="I324" i="8"/>
  <c r="K324" i="8" s="1"/>
  <c r="L324" i="8" s="1"/>
  <c r="I323" i="8"/>
  <c r="K323" i="8" s="1"/>
  <c r="L323" i="8" s="1"/>
  <c r="S322" i="8"/>
  <c r="N322" i="8"/>
  <c r="I322" i="8"/>
  <c r="K322" i="8" s="1"/>
  <c r="L322" i="8" s="1"/>
  <c r="K274" i="8"/>
  <c r="L274" i="8" s="1"/>
  <c r="I274" i="8"/>
  <c r="K273" i="8"/>
  <c r="L273" i="8" s="1"/>
  <c r="I273" i="8"/>
  <c r="N272" i="8"/>
  <c r="K272" i="8"/>
  <c r="L272" i="8" s="1"/>
  <c r="I272" i="8"/>
  <c r="K271" i="8"/>
  <c r="L271" i="8" s="1"/>
  <c r="I271" i="8"/>
  <c r="K270" i="8"/>
  <c r="L270" i="8" s="1"/>
  <c r="I270" i="8"/>
  <c r="N269" i="8"/>
  <c r="K269" i="8"/>
  <c r="L269" i="8" s="1"/>
  <c r="I269" i="8"/>
  <c r="K268" i="8"/>
  <c r="L268" i="8" s="1"/>
  <c r="I268" i="8"/>
  <c r="K267" i="8"/>
  <c r="L267" i="8" s="1"/>
  <c r="I267" i="8"/>
  <c r="N266" i="8"/>
  <c r="K266" i="8"/>
  <c r="L266" i="8" s="1"/>
  <c r="I266" i="8"/>
  <c r="K265" i="8"/>
  <c r="L265" i="8" s="1"/>
  <c r="I265" i="8"/>
  <c r="K264" i="8"/>
  <c r="L264" i="8" s="1"/>
  <c r="I264" i="8"/>
  <c r="N263" i="8"/>
  <c r="K263" i="8"/>
  <c r="L263" i="8" s="1"/>
  <c r="I263" i="8"/>
  <c r="K286" i="8"/>
  <c r="L286" i="8" s="1"/>
  <c r="I286" i="8"/>
  <c r="K285" i="8"/>
  <c r="L285" i="8" s="1"/>
  <c r="I285" i="8"/>
  <c r="N284" i="8"/>
  <c r="K284" i="8"/>
  <c r="L284" i="8" s="1"/>
  <c r="I284" i="8"/>
  <c r="K283" i="8"/>
  <c r="L283" i="8" s="1"/>
  <c r="I283" i="8"/>
  <c r="K282" i="8"/>
  <c r="L282" i="8" s="1"/>
  <c r="I282" i="8"/>
  <c r="N281" i="8"/>
  <c r="K281" i="8"/>
  <c r="L281" i="8" s="1"/>
  <c r="I281" i="8"/>
  <c r="K280" i="8"/>
  <c r="L280" i="8" s="1"/>
  <c r="I280" i="8"/>
  <c r="K279" i="8"/>
  <c r="L279" i="8" s="1"/>
  <c r="I279" i="8"/>
  <c r="N278" i="8"/>
  <c r="K278" i="8"/>
  <c r="L278" i="8" s="1"/>
  <c r="I278" i="8"/>
  <c r="K277" i="8"/>
  <c r="L277" i="8" s="1"/>
  <c r="I277" i="8"/>
  <c r="K276" i="8"/>
  <c r="L276" i="8" s="1"/>
  <c r="I276" i="8"/>
  <c r="N275" i="8"/>
  <c r="K275" i="8"/>
  <c r="L275" i="8" s="1"/>
  <c r="I275" i="8"/>
  <c r="K298" i="8"/>
  <c r="L298" i="8" s="1"/>
  <c r="I298" i="8"/>
  <c r="K297" i="8"/>
  <c r="L297" i="8" s="1"/>
  <c r="I297" i="8"/>
  <c r="N296" i="8"/>
  <c r="K296" i="8"/>
  <c r="L296" i="8" s="1"/>
  <c r="I296" i="8"/>
  <c r="K295" i="8"/>
  <c r="L295" i="8" s="1"/>
  <c r="I295" i="8"/>
  <c r="K294" i="8"/>
  <c r="L294" i="8" s="1"/>
  <c r="I294" i="8"/>
  <c r="N293" i="8"/>
  <c r="K293" i="8"/>
  <c r="L293" i="8" s="1"/>
  <c r="I293" i="8"/>
  <c r="K292" i="8"/>
  <c r="L292" i="8" s="1"/>
  <c r="I292" i="8"/>
  <c r="K291" i="8"/>
  <c r="L291" i="8" s="1"/>
  <c r="I291" i="8"/>
  <c r="N290" i="8"/>
  <c r="K290" i="8"/>
  <c r="L290" i="8" s="1"/>
  <c r="I290" i="8"/>
  <c r="K289" i="8"/>
  <c r="L289" i="8" s="1"/>
  <c r="I289" i="8"/>
  <c r="K288" i="8"/>
  <c r="L288" i="8" s="1"/>
  <c r="I288" i="8"/>
  <c r="N287" i="8"/>
  <c r="K287" i="8"/>
  <c r="L287" i="8" s="1"/>
  <c r="I287" i="8"/>
  <c r="I252" i="8"/>
  <c r="K252" i="8" s="1"/>
  <c r="L252" i="8" s="1"/>
  <c r="I253" i="8"/>
  <c r="K253" i="8" s="1"/>
  <c r="L253" i="8" s="1"/>
  <c r="I254" i="8"/>
  <c r="K254" i="8" s="1"/>
  <c r="L254" i="8" s="1"/>
  <c r="R254" i="8"/>
  <c r="I255" i="8"/>
  <c r="K255" i="8" s="1"/>
  <c r="L255" i="8" s="1"/>
  <c r="I256" i="8"/>
  <c r="K256" i="8" s="1"/>
  <c r="L256" i="8" s="1"/>
  <c r="I257" i="8"/>
  <c r="K257" i="8" s="1"/>
  <c r="L257" i="8" s="1"/>
  <c r="N257" i="8"/>
  <c r="S257" i="8"/>
  <c r="K304" i="8"/>
  <c r="L304" i="8" s="1"/>
  <c r="I304" i="8"/>
  <c r="K303" i="8"/>
  <c r="L303" i="8" s="1"/>
  <c r="I303" i="8"/>
  <c r="N302" i="8"/>
  <c r="K302" i="8"/>
  <c r="L302" i="8" s="1"/>
  <c r="I302" i="8"/>
  <c r="K301" i="8"/>
  <c r="L301" i="8" s="1"/>
  <c r="I301" i="8"/>
  <c r="K300" i="8"/>
  <c r="L300" i="8" s="1"/>
  <c r="I300" i="8"/>
  <c r="N299" i="8"/>
  <c r="K299" i="8"/>
  <c r="L299" i="8" s="1"/>
  <c r="I299" i="8"/>
  <c r="I262" i="8"/>
  <c r="K262" i="8" s="1"/>
  <c r="L262" i="8" s="1"/>
  <c r="I261" i="8"/>
  <c r="K261" i="8" s="1"/>
  <c r="L261" i="8" s="1"/>
  <c r="S260" i="8"/>
  <c r="N260" i="8"/>
  <c r="I260" i="8"/>
  <c r="K260" i="8" s="1"/>
  <c r="L260" i="8" s="1"/>
  <c r="K212" i="8"/>
  <c r="L212" i="8" s="1"/>
  <c r="I212" i="8"/>
  <c r="K211" i="8"/>
  <c r="L211" i="8" s="1"/>
  <c r="I211" i="8"/>
  <c r="N210" i="8"/>
  <c r="K210" i="8"/>
  <c r="L210" i="8" s="1"/>
  <c r="I210" i="8"/>
  <c r="K209" i="8"/>
  <c r="L209" i="8" s="1"/>
  <c r="I209" i="8"/>
  <c r="K208" i="8"/>
  <c r="L208" i="8" s="1"/>
  <c r="I208" i="8"/>
  <c r="N207" i="8"/>
  <c r="K207" i="8"/>
  <c r="L207" i="8" s="1"/>
  <c r="I207" i="8"/>
  <c r="K206" i="8"/>
  <c r="L206" i="8" s="1"/>
  <c r="I206" i="8"/>
  <c r="K205" i="8"/>
  <c r="L205" i="8" s="1"/>
  <c r="I205" i="8"/>
  <c r="N204" i="8"/>
  <c r="K204" i="8"/>
  <c r="L204" i="8" s="1"/>
  <c r="I204" i="8"/>
  <c r="K203" i="8"/>
  <c r="L203" i="8" s="1"/>
  <c r="I203" i="8"/>
  <c r="K202" i="8"/>
  <c r="L202" i="8" s="1"/>
  <c r="I202" i="8"/>
  <c r="N201" i="8"/>
  <c r="K201" i="8"/>
  <c r="L201" i="8" s="1"/>
  <c r="I201" i="8"/>
  <c r="K224" i="8"/>
  <c r="L224" i="8" s="1"/>
  <c r="I224" i="8"/>
  <c r="K223" i="8"/>
  <c r="L223" i="8" s="1"/>
  <c r="I223" i="8"/>
  <c r="N222" i="8"/>
  <c r="K222" i="8"/>
  <c r="L222" i="8" s="1"/>
  <c r="I222" i="8"/>
  <c r="K221" i="8"/>
  <c r="L221" i="8" s="1"/>
  <c r="I221" i="8"/>
  <c r="K220" i="8"/>
  <c r="L220" i="8" s="1"/>
  <c r="I220" i="8"/>
  <c r="N219" i="8"/>
  <c r="K219" i="8"/>
  <c r="L219" i="8" s="1"/>
  <c r="I219" i="8"/>
  <c r="K218" i="8"/>
  <c r="L218" i="8" s="1"/>
  <c r="I218" i="8"/>
  <c r="K217" i="8"/>
  <c r="L217" i="8" s="1"/>
  <c r="I217" i="8"/>
  <c r="N216" i="8"/>
  <c r="K216" i="8"/>
  <c r="L216" i="8" s="1"/>
  <c r="I216" i="8"/>
  <c r="K215" i="8"/>
  <c r="L215" i="8" s="1"/>
  <c r="I215" i="8"/>
  <c r="K214" i="8"/>
  <c r="L214" i="8" s="1"/>
  <c r="I214" i="8"/>
  <c r="N213" i="8"/>
  <c r="K213" i="8"/>
  <c r="L213" i="8" s="1"/>
  <c r="I213" i="8"/>
  <c r="K236" i="8"/>
  <c r="L236" i="8" s="1"/>
  <c r="I236" i="8"/>
  <c r="K235" i="8"/>
  <c r="L235" i="8" s="1"/>
  <c r="I235" i="8"/>
  <c r="N234" i="8"/>
  <c r="K234" i="8"/>
  <c r="L234" i="8" s="1"/>
  <c r="I234" i="8"/>
  <c r="K233" i="8"/>
  <c r="L233" i="8" s="1"/>
  <c r="I233" i="8"/>
  <c r="K232" i="8"/>
  <c r="L232" i="8" s="1"/>
  <c r="I232" i="8"/>
  <c r="N231" i="8"/>
  <c r="K231" i="8"/>
  <c r="L231" i="8" s="1"/>
  <c r="I231" i="8"/>
  <c r="K230" i="8"/>
  <c r="L230" i="8" s="1"/>
  <c r="I230" i="8"/>
  <c r="K229" i="8"/>
  <c r="L229" i="8" s="1"/>
  <c r="I229" i="8"/>
  <c r="N228" i="8"/>
  <c r="K228" i="8"/>
  <c r="L228" i="8" s="1"/>
  <c r="I228" i="8"/>
  <c r="K227" i="8"/>
  <c r="L227" i="8" s="1"/>
  <c r="I227" i="8"/>
  <c r="K226" i="8"/>
  <c r="L226" i="8" s="1"/>
  <c r="I226" i="8"/>
  <c r="N225" i="8"/>
  <c r="K225" i="8"/>
  <c r="L225" i="8" s="1"/>
  <c r="I225" i="8"/>
  <c r="K239" i="8"/>
  <c r="L239" i="8" s="1"/>
  <c r="I239" i="8"/>
  <c r="K238" i="8"/>
  <c r="L238" i="8" s="1"/>
  <c r="I238" i="8"/>
  <c r="N237" i="8"/>
  <c r="K237" i="8"/>
  <c r="L237" i="8" s="1"/>
  <c r="I237" i="8"/>
  <c r="K242" i="8"/>
  <c r="L242" i="8" s="1"/>
  <c r="I242" i="8"/>
  <c r="K241" i="8"/>
  <c r="L241" i="8" s="1"/>
  <c r="I241" i="8"/>
  <c r="N240" i="8"/>
  <c r="K240" i="8"/>
  <c r="L240" i="8" s="1"/>
  <c r="I240" i="8"/>
  <c r="I200" i="8"/>
  <c r="K200" i="8" s="1"/>
  <c r="L200" i="8" s="1"/>
  <c r="I199" i="8"/>
  <c r="K199" i="8" s="1"/>
  <c r="L199" i="8" s="1"/>
  <c r="S198" i="8"/>
  <c r="N198" i="8"/>
  <c r="I198" i="8"/>
  <c r="K198" i="8" s="1"/>
  <c r="L198" i="8" s="1"/>
  <c r="K150" i="8"/>
  <c r="L150" i="8" s="1"/>
  <c r="I150" i="8"/>
  <c r="K149" i="8"/>
  <c r="L149" i="8" s="1"/>
  <c r="I149" i="8"/>
  <c r="N148" i="8"/>
  <c r="K148" i="8"/>
  <c r="L148" i="8" s="1"/>
  <c r="I148" i="8"/>
  <c r="K147" i="8"/>
  <c r="L147" i="8" s="1"/>
  <c r="I147" i="8"/>
  <c r="K146" i="8"/>
  <c r="L146" i="8" s="1"/>
  <c r="I146" i="8"/>
  <c r="N145" i="8"/>
  <c r="K145" i="8"/>
  <c r="L145" i="8" s="1"/>
  <c r="I145" i="8"/>
  <c r="K144" i="8"/>
  <c r="L144" i="8" s="1"/>
  <c r="I144" i="8"/>
  <c r="K143" i="8"/>
  <c r="L143" i="8" s="1"/>
  <c r="I143" i="8"/>
  <c r="N142" i="8"/>
  <c r="K142" i="8"/>
  <c r="L142" i="8" s="1"/>
  <c r="I142" i="8"/>
  <c r="K141" i="8"/>
  <c r="L141" i="8" s="1"/>
  <c r="I141" i="8"/>
  <c r="K140" i="8"/>
  <c r="L140" i="8" s="1"/>
  <c r="I140" i="8"/>
  <c r="N139" i="8"/>
  <c r="K139" i="8"/>
  <c r="L139" i="8" s="1"/>
  <c r="I139" i="8"/>
  <c r="K162" i="8"/>
  <c r="L162" i="8" s="1"/>
  <c r="I162" i="8"/>
  <c r="K161" i="8"/>
  <c r="L161" i="8" s="1"/>
  <c r="I161" i="8"/>
  <c r="N160" i="8"/>
  <c r="K160" i="8"/>
  <c r="L160" i="8" s="1"/>
  <c r="I160" i="8"/>
  <c r="K159" i="8"/>
  <c r="L159" i="8" s="1"/>
  <c r="I159" i="8"/>
  <c r="K158" i="8"/>
  <c r="L158" i="8" s="1"/>
  <c r="I158" i="8"/>
  <c r="N157" i="8"/>
  <c r="K157" i="8"/>
  <c r="L157" i="8" s="1"/>
  <c r="I157" i="8"/>
  <c r="K156" i="8"/>
  <c r="L156" i="8" s="1"/>
  <c r="I156" i="8"/>
  <c r="K155" i="8"/>
  <c r="L155" i="8" s="1"/>
  <c r="I155" i="8"/>
  <c r="N154" i="8"/>
  <c r="K154" i="8"/>
  <c r="L154" i="8" s="1"/>
  <c r="I154" i="8"/>
  <c r="K153" i="8"/>
  <c r="L153" i="8" s="1"/>
  <c r="I153" i="8"/>
  <c r="K152" i="8"/>
  <c r="L152" i="8" s="1"/>
  <c r="I152" i="8"/>
  <c r="N151" i="8"/>
  <c r="K151" i="8"/>
  <c r="L151" i="8" s="1"/>
  <c r="I151" i="8"/>
  <c r="K174" i="8"/>
  <c r="L174" i="8" s="1"/>
  <c r="I174" i="8"/>
  <c r="K173" i="8"/>
  <c r="L173" i="8" s="1"/>
  <c r="I173" i="8"/>
  <c r="N172" i="8"/>
  <c r="K172" i="8"/>
  <c r="L172" i="8" s="1"/>
  <c r="I172" i="8"/>
  <c r="K171" i="8"/>
  <c r="L171" i="8" s="1"/>
  <c r="I171" i="8"/>
  <c r="K170" i="8"/>
  <c r="L170" i="8" s="1"/>
  <c r="I170" i="8"/>
  <c r="N169" i="8"/>
  <c r="K169" i="8"/>
  <c r="L169" i="8" s="1"/>
  <c r="I169" i="8"/>
  <c r="K168" i="8"/>
  <c r="L168" i="8" s="1"/>
  <c r="I168" i="8"/>
  <c r="K167" i="8"/>
  <c r="L167" i="8" s="1"/>
  <c r="I167" i="8"/>
  <c r="N166" i="8"/>
  <c r="K166" i="8"/>
  <c r="L166" i="8" s="1"/>
  <c r="I166" i="8"/>
  <c r="K165" i="8"/>
  <c r="L165" i="8" s="1"/>
  <c r="I165" i="8"/>
  <c r="K164" i="8"/>
  <c r="L164" i="8" s="1"/>
  <c r="I164" i="8"/>
  <c r="N163" i="8"/>
  <c r="K163" i="8"/>
  <c r="L163" i="8" s="1"/>
  <c r="I163" i="8"/>
  <c r="K180" i="8"/>
  <c r="L180" i="8" s="1"/>
  <c r="I180" i="8"/>
  <c r="K179" i="8"/>
  <c r="L179" i="8" s="1"/>
  <c r="I179" i="8"/>
  <c r="N178" i="8"/>
  <c r="K178" i="8"/>
  <c r="L178" i="8" s="1"/>
  <c r="I178" i="8"/>
  <c r="K177" i="8"/>
  <c r="L177" i="8" s="1"/>
  <c r="I177" i="8"/>
  <c r="K176" i="8"/>
  <c r="L176" i="8" s="1"/>
  <c r="I176" i="8"/>
  <c r="N175" i="8"/>
  <c r="K175" i="8"/>
  <c r="L175" i="8" s="1"/>
  <c r="I175" i="8"/>
  <c r="K138" i="8"/>
  <c r="L138" i="8" s="1"/>
  <c r="I138" i="8"/>
  <c r="I137" i="8"/>
  <c r="K137" i="8" s="1"/>
  <c r="L137" i="8" s="1"/>
  <c r="R136" i="8"/>
  <c r="I136" i="8"/>
  <c r="K136" i="8" s="1"/>
  <c r="L136" i="8" s="1"/>
  <c r="K109" i="8"/>
  <c r="L109" i="8" s="1"/>
  <c r="I109" i="8"/>
  <c r="K108" i="8"/>
  <c r="L108" i="8" s="1"/>
  <c r="I108" i="8"/>
  <c r="N107" i="8"/>
  <c r="K107" i="8"/>
  <c r="L107" i="8" s="1"/>
  <c r="I107" i="8"/>
  <c r="K106" i="8"/>
  <c r="L106" i="8" s="1"/>
  <c r="I106" i="8"/>
  <c r="K105" i="8"/>
  <c r="L105" i="8" s="1"/>
  <c r="I105" i="8"/>
  <c r="N104" i="8"/>
  <c r="K104" i="8"/>
  <c r="L104" i="8" s="1"/>
  <c r="I104" i="8"/>
  <c r="K97" i="8"/>
  <c r="L97" i="8" s="1"/>
  <c r="I97" i="8"/>
  <c r="K96" i="8"/>
  <c r="L96" i="8" s="1"/>
  <c r="I96" i="8"/>
  <c r="N95" i="8"/>
  <c r="K95" i="8"/>
  <c r="L95" i="8" s="1"/>
  <c r="I95" i="8"/>
  <c r="K94" i="8"/>
  <c r="L94" i="8" s="1"/>
  <c r="I94" i="8"/>
  <c r="K93" i="8"/>
  <c r="L93" i="8" s="1"/>
  <c r="I93" i="8"/>
  <c r="N92" i="8"/>
  <c r="K92" i="8"/>
  <c r="L92" i="8" s="1"/>
  <c r="I92" i="8"/>
  <c r="K85" i="8"/>
  <c r="L85" i="8" s="1"/>
  <c r="I85" i="8"/>
  <c r="K84" i="8"/>
  <c r="L84" i="8" s="1"/>
  <c r="I84" i="8"/>
  <c r="N83" i="8"/>
  <c r="K83" i="8"/>
  <c r="L83" i="8" s="1"/>
  <c r="I83" i="8"/>
  <c r="K82" i="8"/>
  <c r="L82" i="8" s="1"/>
  <c r="I82" i="8"/>
  <c r="K81" i="8"/>
  <c r="L81" i="8" s="1"/>
  <c r="I81" i="8"/>
  <c r="N80" i="8"/>
  <c r="K80" i="8"/>
  <c r="L80" i="8" s="1"/>
  <c r="I80" i="8"/>
  <c r="K79" i="8"/>
  <c r="L79" i="8" s="1"/>
  <c r="I79" i="8"/>
  <c r="K78" i="8"/>
  <c r="L78" i="8" s="1"/>
  <c r="I78" i="8"/>
  <c r="N77" i="8"/>
  <c r="K77" i="8"/>
  <c r="L77" i="8" s="1"/>
  <c r="I77" i="8"/>
  <c r="K103" i="8"/>
  <c r="L103" i="8" s="1"/>
  <c r="I103" i="8"/>
  <c r="K102" i="8"/>
  <c r="L102" i="8" s="1"/>
  <c r="I102" i="8"/>
  <c r="N101" i="8"/>
  <c r="K101" i="8"/>
  <c r="L101" i="8" s="1"/>
  <c r="I101" i="8"/>
  <c r="K100" i="8"/>
  <c r="L100" i="8" s="1"/>
  <c r="I100" i="8"/>
  <c r="K99" i="8"/>
  <c r="L99" i="8" s="1"/>
  <c r="I99" i="8"/>
  <c r="N98" i="8"/>
  <c r="K98" i="8"/>
  <c r="L98" i="8" s="1"/>
  <c r="I98" i="8"/>
  <c r="K91" i="8"/>
  <c r="L91" i="8" s="1"/>
  <c r="I91" i="8"/>
  <c r="K90" i="8"/>
  <c r="L90" i="8" s="1"/>
  <c r="I90" i="8"/>
  <c r="N89" i="8"/>
  <c r="K89" i="8"/>
  <c r="L89" i="8" s="1"/>
  <c r="I89" i="8"/>
  <c r="K88" i="8"/>
  <c r="L88" i="8" s="1"/>
  <c r="I88" i="8"/>
  <c r="K87" i="8"/>
  <c r="L87" i="8" s="1"/>
  <c r="I87" i="8"/>
  <c r="N86" i="8"/>
  <c r="K86" i="8"/>
  <c r="L86" i="8" s="1"/>
  <c r="I86" i="8"/>
  <c r="K115" i="8"/>
  <c r="L115" i="8" s="1"/>
  <c r="I115" i="8"/>
  <c r="K114" i="8"/>
  <c r="L114" i="8" s="1"/>
  <c r="I114" i="8"/>
  <c r="N113" i="8"/>
  <c r="K113" i="8"/>
  <c r="L113" i="8" s="1"/>
  <c r="I113" i="8"/>
  <c r="K112" i="8"/>
  <c r="L112" i="8" s="1"/>
  <c r="I112" i="8"/>
  <c r="K111" i="8"/>
  <c r="L111" i="8" s="1"/>
  <c r="I111" i="8"/>
  <c r="N110" i="8"/>
  <c r="K110" i="8"/>
  <c r="L110" i="8" s="1"/>
  <c r="I110" i="8"/>
  <c r="K118" i="8"/>
  <c r="L118" i="8" s="1"/>
  <c r="I118" i="8"/>
  <c r="K117" i="8"/>
  <c r="L117" i="8" s="1"/>
  <c r="I117" i="8"/>
  <c r="N116" i="8"/>
  <c r="K116" i="8"/>
  <c r="L116" i="8" s="1"/>
  <c r="I116" i="8"/>
  <c r="K76" i="8"/>
  <c r="L76" i="8" s="1"/>
  <c r="I76" i="8"/>
  <c r="I75" i="8"/>
  <c r="K75" i="8" s="1"/>
  <c r="L75" i="8" s="1"/>
  <c r="S74" i="8"/>
  <c r="N74" i="8"/>
  <c r="I74" i="8"/>
  <c r="K74" i="8" s="1"/>
  <c r="L74" i="8" s="1"/>
  <c r="K29" i="8"/>
  <c r="L29" i="8" s="1"/>
  <c r="I29" i="8"/>
  <c r="K28" i="8"/>
  <c r="L28" i="8" s="1"/>
  <c r="I28" i="8"/>
  <c r="N27" i="8"/>
  <c r="K27" i="8"/>
  <c r="L27" i="8" s="1"/>
  <c r="I27" i="8"/>
  <c r="K26" i="8"/>
  <c r="L26" i="8" s="1"/>
  <c r="I26" i="8"/>
  <c r="K25" i="8"/>
  <c r="L25" i="8" s="1"/>
  <c r="I25" i="8"/>
  <c r="N24" i="8"/>
  <c r="K24" i="8"/>
  <c r="L24" i="8" s="1"/>
  <c r="I24" i="8"/>
  <c r="K23" i="8"/>
  <c r="L23" i="8" s="1"/>
  <c r="I23" i="8"/>
  <c r="K22" i="8"/>
  <c r="L22" i="8" s="1"/>
  <c r="I22" i="8"/>
  <c r="N21" i="8"/>
  <c r="K21" i="8"/>
  <c r="L21" i="8" s="1"/>
  <c r="I21" i="8"/>
  <c r="K20" i="8"/>
  <c r="L20" i="8" s="1"/>
  <c r="I20" i="8"/>
  <c r="K19" i="8"/>
  <c r="L19" i="8" s="1"/>
  <c r="I19" i="8"/>
  <c r="N18" i="8"/>
  <c r="K18" i="8"/>
  <c r="L18" i="8" s="1"/>
  <c r="I18" i="8"/>
  <c r="K41" i="8"/>
  <c r="L41" i="8" s="1"/>
  <c r="I41" i="8"/>
  <c r="K40" i="8"/>
  <c r="L40" i="8" s="1"/>
  <c r="I40" i="8"/>
  <c r="N39" i="8"/>
  <c r="K39" i="8"/>
  <c r="L39" i="8" s="1"/>
  <c r="I39" i="8"/>
  <c r="K38" i="8"/>
  <c r="L38" i="8" s="1"/>
  <c r="I38" i="8"/>
  <c r="K37" i="8"/>
  <c r="L37" i="8" s="1"/>
  <c r="I37" i="8"/>
  <c r="N36" i="8"/>
  <c r="K36" i="8"/>
  <c r="L36" i="8" s="1"/>
  <c r="I36" i="8"/>
  <c r="K35" i="8"/>
  <c r="L35" i="8" s="1"/>
  <c r="I35" i="8"/>
  <c r="K34" i="8"/>
  <c r="L34" i="8" s="1"/>
  <c r="I34" i="8"/>
  <c r="N33" i="8"/>
  <c r="K33" i="8"/>
  <c r="L33" i="8" s="1"/>
  <c r="I33" i="8"/>
  <c r="K32" i="8"/>
  <c r="L32" i="8" s="1"/>
  <c r="I32" i="8"/>
  <c r="K31" i="8"/>
  <c r="L31" i="8" s="1"/>
  <c r="I31" i="8"/>
  <c r="N30" i="8"/>
  <c r="K30" i="8"/>
  <c r="L30" i="8" s="1"/>
  <c r="I30" i="8"/>
  <c r="K53" i="8"/>
  <c r="L53" i="8" s="1"/>
  <c r="I53" i="8"/>
  <c r="K52" i="8"/>
  <c r="L52" i="8" s="1"/>
  <c r="I52" i="8"/>
  <c r="N51" i="8"/>
  <c r="K51" i="8"/>
  <c r="L51" i="8" s="1"/>
  <c r="I51" i="8"/>
  <c r="K50" i="8"/>
  <c r="L50" i="8" s="1"/>
  <c r="I50" i="8"/>
  <c r="K49" i="8"/>
  <c r="L49" i="8" s="1"/>
  <c r="I49" i="8"/>
  <c r="N48" i="8"/>
  <c r="K48" i="8"/>
  <c r="L48" i="8" s="1"/>
  <c r="I48" i="8"/>
  <c r="K47" i="8"/>
  <c r="L47" i="8" s="1"/>
  <c r="I47" i="8"/>
  <c r="K46" i="8"/>
  <c r="L46" i="8" s="1"/>
  <c r="I46" i="8"/>
  <c r="N45" i="8"/>
  <c r="K45" i="8"/>
  <c r="L45" i="8" s="1"/>
  <c r="I45" i="8"/>
  <c r="K44" i="8"/>
  <c r="L44" i="8" s="1"/>
  <c r="I44" i="8"/>
  <c r="K43" i="8"/>
  <c r="L43" i="8" s="1"/>
  <c r="I43" i="8"/>
  <c r="N42" i="8"/>
  <c r="K42" i="8"/>
  <c r="L42" i="8" s="1"/>
  <c r="I42" i="8"/>
  <c r="K56" i="8"/>
  <c r="L56" i="8" s="1"/>
  <c r="I56" i="8"/>
  <c r="K55" i="8"/>
  <c r="L55" i="8" s="1"/>
  <c r="I55" i="8"/>
  <c r="N54" i="8"/>
  <c r="K54" i="8"/>
  <c r="L54" i="8" s="1"/>
  <c r="I54" i="8"/>
  <c r="K17" i="8"/>
  <c r="L17" i="8" s="1"/>
  <c r="I17" i="8"/>
  <c r="K16" i="8"/>
  <c r="L16" i="8" s="1"/>
  <c r="I16" i="8"/>
  <c r="S15" i="8"/>
  <c r="N15" i="8"/>
  <c r="I15" i="8"/>
  <c r="K15" i="8" s="1"/>
  <c r="L15" i="8" s="1"/>
  <c r="M706" i="8" l="1"/>
  <c r="O706" i="8" s="1"/>
  <c r="Q706" i="8" s="1"/>
  <c r="M718" i="8"/>
  <c r="O718" i="8" s="1"/>
  <c r="Q718" i="8" s="1"/>
  <c r="S718" i="8"/>
  <c r="R718" i="8"/>
  <c r="M721" i="8"/>
  <c r="O721" i="8" s="1"/>
  <c r="Q721" i="8" s="1"/>
  <c r="R724" i="8"/>
  <c r="S724" i="8"/>
  <c r="M709" i="8"/>
  <c r="O709" i="8" s="1"/>
  <c r="Q709" i="8" s="1"/>
  <c r="R709" i="8" s="1"/>
  <c r="M697" i="8"/>
  <c r="O697" i="8" s="1"/>
  <c r="Q697" i="8" s="1"/>
  <c r="M700" i="8"/>
  <c r="O700" i="8" s="1"/>
  <c r="Q700" i="8" s="1"/>
  <c r="M703" i="8"/>
  <c r="O703" i="8" s="1"/>
  <c r="Q703" i="8" s="1"/>
  <c r="R706" i="8"/>
  <c r="S706" i="8"/>
  <c r="M727" i="8"/>
  <c r="O727" i="8" s="1"/>
  <c r="Q727" i="8" s="1"/>
  <c r="S727" i="8" s="1"/>
  <c r="M712" i="8"/>
  <c r="O712" i="8" s="1"/>
  <c r="Q712" i="8" s="1"/>
  <c r="M715" i="8"/>
  <c r="O715" i="8" s="1"/>
  <c r="Q715" i="8" s="1"/>
  <c r="M733" i="8"/>
  <c r="O733" i="8" s="1"/>
  <c r="Q733" i="8" s="1"/>
  <c r="R733" i="8" s="1"/>
  <c r="M730" i="8"/>
  <c r="O730" i="8" s="1"/>
  <c r="Q730" i="8" s="1"/>
  <c r="M736" i="8"/>
  <c r="O736" i="8" s="1"/>
  <c r="Q736" i="8" s="1"/>
  <c r="R736" i="8" s="1"/>
  <c r="M694" i="8"/>
  <c r="O694" i="8" s="1"/>
  <c r="Q694" i="8" s="1"/>
  <c r="R694" i="8" s="1"/>
  <c r="M638" i="8"/>
  <c r="O638" i="8" s="1"/>
  <c r="Q638" i="8" s="1"/>
  <c r="S638" i="8" s="1"/>
  <c r="M650" i="8"/>
  <c r="O650" i="8" s="1"/>
  <c r="Q650" i="8" s="1"/>
  <c r="R650" i="8" s="1"/>
  <c r="M644" i="8"/>
  <c r="O644" i="8" s="1"/>
  <c r="Q644" i="8" s="1"/>
  <c r="R644" i="8" s="1"/>
  <c r="M635" i="8"/>
  <c r="O635" i="8" s="1"/>
  <c r="Q635" i="8" s="1"/>
  <c r="S635" i="8" s="1"/>
  <c r="M641" i="8"/>
  <c r="O641" i="8" s="1"/>
  <c r="Q641" i="8" s="1"/>
  <c r="M647" i="8"/>
  <c r="O647" i="8" s="1"/>
  <c r="Q647" i="8" s="1"/>
  <c r="R647" i="8" s="1"/>
  <c r="M656" i="8"/>
  <c r="O656" i="8" s="1"/>
  <c r="Q656" i="8" s="1"/>
  <c r="S656" i="8" s="1"/>
  <c r="M653" i="8"/>
  <c r="O653" i="8" s="1"/>
  <c r="Q653" i="8" s="1"/>
  <c r="M668" i="8"/>
  <c r="O668" i="8" s="1"/>
  <c r="Q668" i="8" s="1"/>
  <c r="S668" i="8" s="1"/>
  <c r="M662" i="8"/>
  <c r="O662" i="8" s="1"/>
  <c r="Q662" i="8" s="1"/>
  <c r="M665" i="8"/>
  <c r="O665" i="8" s="1"/>
  <c r="Q665" i="8" s="1"/>
  <c r="M659" i="8"/>
  <c r="O659" i="8" s="1"/>
  <c r="Q659" i="8" s="1"/>
  <c r="M671" i="8"/>
  <c r="O671" i="8" s="1"/>
  <c r="Q671" i="8" s="1"/>
  <c r="M632" i="8"/>
  <c r="O632" i="8" s="1"/>
  <c r="Q632" i="8" s="1"/>
  <c r="R632" i="8" s="1"/>
  <c r="M674" i="8"/>
  <c r="O674" i="8" s="1"/>
  <c r="Q674" i="8" s="1"/>
  <c r="R674" i="8" s="1"/>
  <c r="M576" i="8"/>
  <c r="O576" i="8" s="1"/>
  <c r="Q576" i="8" s="1"/>
  <c r="R576" i="8" s="1"/>
  <c r="M582" i="8"/>
  <c r="O582" i="8" s="1"/>
  <c r="Q582" i="8" s="1"/>
  <c r="S582" i="8" s="1"/>
  <c r="M573" i="8"/>
  <c r="O573" i="8" s="1"/>
  <c r="Q573" i="8" s="1"/>
  <c r="R573" i="8" s="1"/>
  <c r="M579" i="8"/>
  <c r="O579" i="8" s="1"/>
  <c r="Q579" i="8" s="1"/>
  <c r="M594" i="8"/>
  <c r="O594" i="8" s="1"/>
  <c r="Q594" i="8" s="1"/>
  <c r="S594" i="8" s="1"/>
  <c r="M588" i="8"/>
  <c r="O588" i="8" s="1"/>
  <c r="Q588" i="8" s="1"/>
  <c r="M591" i="8"/>
  <c r="O591" i="8" s="1"/>
  <c r="Q591" i="8" s="1"/>
  <c r="M585" i="8"/>
  <c r="O585" i="8" s="1"/>
  <c r="Q585" i="8" s="1"/>
  <c r="M606" i="8"/>
  <c r="O606" i="8" s="1"/>
  <c r="Q606" i="8" s="1"/>
  <c r="R606" i="8" s="1"/>
  <c r="M600" i="8"/>
  <c r="O600" i="8" s="1"/>
  <c r="Q600" i="8" s="1"/>
  <c r="M603" i="8"/>
  <c r="O603" i="8" s="1"/>
  <c r="Q603" i="8" s="1"/>
  <c r="M597" i="8"/>
  <c r="O597" i="8" s="1"/>
  <c r="Q597" i="8" s="1"/>
  <c r="M612" i="8"/>
  <c r="O612" i="8" s="1"/>
  <c r="Q612" i="8" s="1"/>
  <c r="R612" i="8" s="1"/>
  <c r="M609" i="8"/>
  <c r="O609" i="8" s="1"/>
  <c r="Q609" i="8" s="1"/>
  <c r="M570" i="8"/>
  <c r="O570" i="8" s="1"/>
  <c r="Q570" i="8" s="1"/>
  <c r="R570" i="8" s="1"/>
  <c r="M511" i="8"/>
  <c r="O511" i="8" s="1"/>
  <c r="Q511" i="8" s="1"/>
  <c r="R511" i="8" s="1"/>
  <c r="M514" i="8"/>
  <c r="O514" i="8" s="1"/>
  <c r="Q514" i="8" s="1"/>
  <c r="R514" i="8" s="1"/>
  <c r="M520" i="8"/>
  <c r="O520" i="8" s="1"/>
  <c r="Q520" i="8" s="1"/>
  <c r="S520" i="8" s="1"/>
  <c r="M517" i="8"/>
  <c r="O517" i="8" s="1"/>
  <c r="Q517" i="8" s="1"/>
  <c r="S517" i="8" s="1"/>
  <c r="M523" i="8"/>
  <c r="O523" i="8" s="1"/>
  <c r="Q523" i="8" s="1"/>
  <c r="R523" i="8" s="1"/>
  <c r="M532" i="8"/>
  <c r="O532" i="8" s="1"/>
  <c r="Q532" i="8" s="1"/>
  <c r="R532" i="8" s="1"/>
  <c r="M526" i="8"/>
  <c r="O526" i="8" s="1"/>
  <c r="Q526" i="8" s="1"/>
  <c r="M529" i="8"/>
  <c r="O529" i="8" s="1"/>
  <c r="Q529" i="8" s="1"/>
  <c r="M538" i="8"/>
  <c r="O538" i="8" s="1"/>
  <c r="Q538" i="8" s="1"/>
  <c r="M541" i="8"/>
  <c r="O541" i="8" s="1"/>
  <c r="Q541" i="8" s="1"/>
  <c r="M544" i="8"/>
  <c r="O544" i="8" s="1"/>
  <c r="Q544" i="8" s="1"/>
  <c r="M535" i="8"/>
  <c r="O535" i="8" s="1"/>
  <c r="Q535" i="8" s="1"/>
  <c r="M464" i="8"/>
  <c r="O464" i="8" s="1"/>
  <c r="Q464" i="8" s="1"/>
  <c r="S464" i="8" s="1"/>
  <c r="M547" i="8"/>
  <c r="O547" i="8" s="1"/>
  <c r="Q547" i="8" s="1"/>
  <c r="M508" i="8"/>
  <c r="O508" i="8" s="1"/>
  <c r="Q508" i="8" s="1"/>
  <c r="R508" i="8" s="1"/>
  <c r="M550" i="8"/>
  <c r="O550" i="8" s="1"/>
  <c r="Q550" i="8" s="1"/>
  <c r="R550" i="8" s="1"/>
  <c r="M476" i="8"/>
  <c r="O476" i="8" s="1"/>
  <c r="Q476" i="8" s="1"/>
  <c r="S476" i="8" s="1"/>
  <c r="M458" i="8"/>
  <c r="O458" i="8" s="1"/>
  <c r="Q458" i="8" s="1"/>
  <c r="S458" i="8" s="1"/>
  <c r="M452" i="8"/>
  <c r="O452" i="8" s="1"/>
  <c r="Q452" i="8" s="1"/>
  <c r="M455" i="8"/>
  <c r="O455" i="8" s="1"/>
  <c r="Q455" i="8" s="1"/>
  <c r="M449" i="8"/>
  <c r="O449" i="8" s="1"/>
  <c r="Q449" i="8" s="1"/>
  <c r="M470" i="8"/>
  <c r="O470" i="8" s="1"/>
  <c r="Q470" i="8" s="1"/>
  <c r="S470" i="8" s="1"/>
  <c r="M461" i="8"/>
  <c r="O461" i="8" s="1"/>
  <c r="Q461" i="8" s="1"/>
  <c r="R461" i="8" s="1"/>
  <c r="M467" i="8"/>
  <c r="O467" i="8" s="1"/>
  <c r="Q467" i="8" s="1"/>
  <c r="M482" i="8"/>
  <c r="O482" i="8" s="1"/>
  <c r="Q482" i="8" s="1"/>
  <c r="S482" i="8" s="1"/>
  <c r="M473" i="8"/>
  <c r="O473" i="8" s="1"/>
  <c r="Q473" i="8" s="1"/>
  <c r="S473" i="8" s="1"/>
  <c r="M479" i="8"/>
  <c r="O479" i="8" s="1"/>
  <c r="Q479" i="8" s="1"/>
  <c r="M485" i="8"/>
  <c r="O485" i="8" s="1"/>
  <c r="Q485" i="8" s="1"/>
  <c r="M446" i="8"/>
  <c r="O446" i="8" s="1"/>
  <c r="Q446" i="8" s="1"/>
  <c r="R446" i="8" s="1"/>
  <c r="M488" i="8"/>
  <c r="O488" i="8" s="1"/>
  <c r="Q488" i="8" s="1"/>
  <c r="R488" i="8" s="1"/>
  <c r="M414" i="8"/>
  <c r="O414" i="8" s="1"/>
  <c r="Q414" i="8" s="1"/>
  <c r="S414" i="8" s="1"/>
  <c r="M402" i="8"/>
  <c r="O402" i="8" s="1"/>
  <c r="Q402" i="8" s="1"/>
  <c r="S402" i="8" s="1"/>
  <c r="M396" i="8"/>
  <c r="O396" i="8" s="1"/>
  <c r="Q396" i="8" s="1"/>
  <c r="S396" i="8" s="1"/>
  <c r="M399" i="8"/>
  <c r="O399" i="8" s="1"/>
  <c r="Q399" i="8" s="1"/>
  <c r="M390" i="8"/>
  <c r="O390" i="8" s="1"/>
  <c r="Q390" i="8" s="1"/>
  <c r="M393" i="8"/>
  <c r="O393" i="8" s="1"/>
  <c r="Q393" i="8" s="1"/>
  <c r="M387" i="8"/>
  <c r="O387" i="8" s="1"/>
  <c r="Q387" i="8" s="1"/>
  <c r="M408" i="8"/>
  <c r="O408" i="8" s="1"/>
  <c r="Q408" i="8" s="1"/>
  <c r="S408" i="8" s="1"/>
  <c r="M405" i="8"/>
  <c r="O405" i="8" s="1"/>
  <c r="Q405" i="8" s="1"/>
  <c r="M411" i="8"/>
  <c r="O411" i="8" s="1"/>
  <c r="Q411" i="8" s="1"/>
  <c r="M417" i="8"/>
  <c r="O417" i="8" s="1"/>
  <c r="Q417" i="8" s="1"/>
  <c r="M420" i="8"/>
  <c r="O420" i="8" s="1"/>
  <c r="Q420" i="8" s="1"/>
  <c r="M426" i="8"/>
  <c r="O426" i="8" s="1"/>
  <c r="Q426" i="8" s="1"/>
  <c r="R426" i="8" s="1"/>
  <c r="M423" i="8"/>
  <c r="O423" i="8" s="1"/>
  <c r="Q423" i="8" s="1"/>
  <c r="M384" i="8"/>
  <c r="O384" i="8" s="1"/>
  <c r="Q384" i="8" s="1"/>
  <c r="R384" i="8" s="1"/>
  <c r="M340" i="8"/>
  <c r="O340" i="8" s="1"/>
  <c r="Q340" i="8" s="1"/>
  <c r="S340" i="8" s="1"/>
  <c r="M325" i="8"/>
  <c r="O325" i="8" s="1"/>
  <c r="Q325" i="8" s="1"/>
  <c r="S325" i="8" s="1"/>
  <c r="M334" i="8"/>
  <c r="O334" i="8" s="1"/>
  <c r="Q334" i="8" s="1"/>
  <c r="S334" i="8" s="1"/>
  <c r="M337" i="8"/>
  <c r="O337" i="8" s="1"/>
  <c r="Q337" i="8" s="1"/>
  <c r="R337" i="8" s="1"/>
  <c r="M328" i="8"/>
  <c r="O328" i="8" s="1"/>
  <c r="Q328" i="8" s="1"/>
  <c r="M331" i="8"/>
  <c r="O331" i="8" s="1"/>
  <c r="Q331" i="8" s="1"/>
  <c r="M346" i="8"/>
  <c r="O346" i="8" s="1"/>
  <c r="Q346" i="8" s="1"/>
  <c r="R346" i="8" s="1"/>
  <c r="M343" i="8"/>
  <c r="O343" i="8" s="1"/>
  <c r="Q343" i="8" s="1"/>
  <c r="M349" i="8"/>
  <c r="O349" i="8" s="1"/>
  <c r="Q349" i="8" s="1"/>
  <c r="R349" i="8" s="1"/>
  <c r="M358" i="8"/>
  <c r="O358" i="8" s="1"/>
  <c r="Q358" i="8" s="1"/>
  <c r="R358" i="8" s="1"/>
  <c r="M352" i="8"/>
  <c r="O352" i="8" s="1"/>
  <c r="Q352" i="8" s="1"/>
  <c r="M355" i="8"/>
  <c r="O355" i="8" s="1"/>
  <c r="Q355" i="8" s="1"/>
  <c r="M361" i="8"/>
  <c r="O361" i="8" s="1"/>
  <c r="Q361" i="8" s="1"/>
  <c r="M322" i="8"/>
  <c r="O322" i="8" s="1"/>
  <c r="Q322" i="8" s="1"/>
  <c r="R322" i="8" s="1"/>
  <c r="M364" i="8"/>
  <c r="O364" i="8" s="1"/>
  <c r="Q364" i="8" s="1"/>
  <c r="R364" i="8" s="1"/>
  <c r="M269" i="8"/>
  <c r="O269" i="8" s="1"/>
  <c r="Q269" i="8" s="1"/>
  <c r="S269" i="8" s="1"/>
  <c r="M287" i="8"/>
  <c r="O287" i="8" s="1"/>
  <c r="Q287" i="8" s="1"/>
  <c r="S287" i="8" s="1"/>
  <c r="M275" i="8"/>
  <c r="O275" i="8" s="1"/>
  <c r="Q275" i="8" s="1"/>
  <c r="S275" i="8" s="1"/>
  <c r="M278" i="8"/>
  <c r="O278" i="8" s="1"/>
  <c r="Q278" i="8" s="1"/>
  <c r="S278" i="8" s="1"/>
  <c r="M263" i="8"/>
  <c r="O263" i="8" s="1"/>
  <c r="Q263" i="8" s="1"/>
  <c r="M266" i="8"/>
  <c r="O266" i="8" s="1"/>
  <c r="Q266" i="8" s="1"/>
  <c r="M272" i="8"/>
  <c r="O272" i="8" s="1"/>
  <c r="Q272" i="8" s="1"/>
  <c r="M290" i="8"/>
  <c r="O290" i="8" s="1"/>
  <c r="Q290" i="8" s="1"/>
  <c r="S290" i="8" s="1"/>
  <c r="M284" i="8"/>
  <c r="O284" i="8" s="1"/>
  <c r="Q284" i="8" s="1"/>
  <c r="R284" i="8" s="1"/>
  <c r="M281" i="8"/>
  <c r="O281" i="8" s="1"/>
  <c r="Q281" i="8" s="1"/>
  <c r="R275" i="8"/>
  <c r="M296" i="8"/>
  <c r="O296" i="8" s="1"/>
  <c r="Q296" i="8" s="1"/>
  <c r="R296" i="8" s="1"/>
  <c r="M293" i="8"/>
  <c r="O293" i="8" s="1"/>
  <c r="Q293" i="8" s="1"/>
  <c r="R287" i="8"/>
  <c r="M302" i="8"/>
  <c r="O302" i="8" s="1"/>
  <c r="Q302" i="8" s="1"/>
  <c r="S302" i="8" s="1"/>
  <c r="M254" i="8"/>
  <c r="N254" i="8" s="1"/>
  <c r="O254" i="8" s="1"/>
  <c r="Q254" i="8" s="1"/>
  <c r="S254" i="8" s="1"/>
  <c r="M299" i="8"/>
  <c r="O299" i="8" s="1"/>
  <c r="Q299" i="8" s="1"/>
  <c r="M260" i="8"/>
  <c r="O260" i="8" s="1"/>
  <c r="Q260" i="8" s="1"/>
  <c r="R260" i="8" s="1"/>
  <c r="M210" i="8"/>
  <c r="O210" i="8" s="1"/>
  <c r="Q210" i="8" s="1"/>
  <c r="R210" i="8" s="1"/>
  <c r="M201" i="8"/>
  <c r="O201" i="8" s="1"/>
  <c r="Q201" i="8" s="1"/>
  <c r="M204" i="8"/>
  <c r="O204" i="8" s="1"/>
  <c r="Q204" i="8" s="1"/>
  <c r="M207" i="8"/>
  <c r="O207" i="8" s="1"/>
  <c r="Q207" i="8" s="1"/>
  <c r="M225" i="8"/>
  <c r="O225" i="8" s="1"/>
  <c r="Q225" i="8" s="1"/>
  <c r="R225" i="8" s="1"/>
  <c r="M213" i="8"/>
  <c r="O213" i="8" s="1"/>
  <c r="Q213" i="8" s="1"/>
  <c r="S213" i="8" s="1"/>
  <c r="M222" i="8"/>
  <c r="O222" i="8" s="1"/>
  <c r="Q222" i="8" s="1"/>
  <c r="S222" i="8" s="1"/>
  <c r="M219" i="8"/>
  <c r="O219" i="8" s="1"/>
  <c r="Q219" i="8" s="1"/>
  <c r="M216" i="8"/>
  <c r="O216" i="8" s="1"/>
  <c r="Q216" i="8" s="1"/>
  <c r="M234" i="8"/>
  <c r="O234" i="8" s="1"/>
  <c r="Q234" i="8" s="1"/>
  <c r="R234" i="8" s="1"/>
  <c r="M231" i="8"/>
  <c r="O231" i="8" s="1"/>
  <c r="Q231" i="8" s="1"/>
  <c r="M228" i="8"/>
  <c r="O228" i="8" s="1"/>
  <c r="Q228" i="8" s="1"/>
  <c r="M237" i="8"/>
  <c r="O237" i="8" s="1"/>
  <c r="Q237" i="8" s="1"/>
  <c r="M198" i="8"/>
  <c r="O198" i="8" s="1"/>
  <c r="Q198" i="8" s="1"/>
  <c r="R198" i="8" s="1"/>
  <c r="M240" i="8"/>
  <c r="O240" i="8" s="1"/>
  <c r="Q240" i="8" s="1"/>
  <c r="R240" i="8" s="1"/>
  <c r="M142" i="8"/>
  <c r="O142" i="8" s="1"/>
  <c r="Q142" i="8" s="1"/>
  <c r="S142" i="8" s="1"/>
  <c r="M139" i="8"/>
  <c r="O139" i="8" s="1"/>
  <c r="Q139" i="8" s="1"/>
  <c r="S139" i="8" s="1"/>
  <c r="M148" i="8"/>
  <c r="O148" i="8" s="1"/>
  <c r="Q148" i="8" s="1"/>
  <c r="R148" i="8" s="1"/>
  <c r="M145" i="8"/>
  <c r="O145" i="8" s="1"/>
  <c r="Q145" i="8" s="1"/>
  <c r="M151" i="8"/>
  <c r="O151" i="8" s="1"/>
  <c r="Q151" i="8" s="1"/>
  <c r="M154" i="8"/>
  <c r="O154" i="8" s="1"/>
  <c r="Q154" i="8" s="1"/>
  <c r="M157" i="8"/>
  <c r="O157" i="8" s="1"/>
  <c r="Q157" i="8" s="1"/>
  <c r="M160" i="8"/>
  <c r="O160" i="8" s="1"/>
  <c r="Q160" i="8" s="1"/>
  <c r="M172" i="8"/>
  <c r="O172" i="8" s="1"/>
  <c r="Q172" i="8" s="1"/>
  <c r="R172" i="8" s="1"/>
  <c r="M175" i="8"/>
  <c r="O175" i="8" s="1"/>
  <c r="Q175" i="8" s="1"/>
  <c r="R175" i="8" s="1"/>
  <c r="M166" i="8"/>
  <c r="O166" i="8" s="1"/>
  <c r="Q166" i="8" s="1"/>
  <c r="M169" i="8"/>
  <c r="O169" i="8" s="1"/>
  <c r="Q169" i="8" s="1"/>
  <c r="M163" i="8"/>
  <c r="O163" i="8" s="1"/>
  <c r="Q163" i="8" s="1"/>
  <c r="M178" i="8"/>
  <c r="O178" i="8" s="1"/>
  <c r="Q178" i="8" s="1"/>
  <c r="S178" i="8" s="1"/>
  <c r="M136" i="8"/>
  <c r="M107" i="8"/>
  <c r="O107" i="8" s="1"/>
  <c r="Q107" i="8" s="1"/>
  <c r="S107" i="8" s="1"/>
  <c r="M104" i="8"/>
  <c r="O104" i="8" s="1"/>
  <c r="Q104" i="8" s="1"/>
  <c r="M95" i="8"/>
  <c r="O95" i="8" s="1"/>
  <c r="Q95" i="8" s="1"/>
  <c r="S95" i="8" s="1"/>
  <c r="M92" i="8"/>
  <c r="O92" i="8" s="1"/>
  <c r="Q92" i="8" s="1"/>
  <c r="M77" i="8"/>
  <c r="O77" i="8" s="1"/>
  <c r="Q77" i="8" s="1"/>
  <c r="S77" i="8" s="1"/>
  <c r="M80" i="8"/>
  <c r="O80" i="8" s="1"/>
  <c r="Q80" i="8" s="1"/>
  <c r="M83" i="8"/>
  <c r="O83" i="8" s="1"/>
  <c r="Q83" i="8" s="1"/>
  <c r="M101" i="8"/>
  <c r="O101" i="8" s="1"/>
  <c r="Q101" i="8" s="1"/>
  <c r="S101" i="8" s="1"/>
  <c r="M86" i="8"/>
  <c r="O86" i="8" s="1"/>
  <c r="Q86" i="8" s="1"/>
  <c r="R86" i="8" s="1"/>
  <c r="M89" i="8"/>
  <c r="O89" i="8" s="1"/>
  <c r="Q89" i="8" s="1"/>
  <c r="R89" i="8" s="1"/>
  <c r="M98" i="8"/>
  <c r="O98" i="8" s="1"/>
  <c r="Q98" i="8" s="1"/>
  <c r="M113" i="8"/>
  <c r="O113" i="8" s="1"/>
  <c r="Q113" i="8" s="1"/>
  <c r="R113" i="8" s="1"/>
  <c r="M110" i="8"/>
  <c r="O110" i="8" s="1"/>
  <c r="Q110" i="8" s="1"/>
  <c r="M116" i="8"/>
  <c r="O116" i="8" s="1"/>
  <c r="Q116" i="8" s="1"/>
  <c r="R116" i="8" s="1"/>
  <c r="M74" i="8"/>
  <c r="O74" i="8" s="1"/>
  <c r="Q74" i="8" s="1"/>
  <c r="R74" i="8" s="1"/>
  <c r="M27" i="8"/>
  <c r="O27" i="8" s="1"/>
  <c r="Q27" i="8" s="1"/>
  <c r="R27" i="8" s="1"/>
  <c r="M18" i="8"/>
  <c r="O18" i="8" s="1"/>
  <c r="Q18" i="8" s="1"/>
  <c r="M21" i="8"/>
  <c r="O21" i="8" s="1"/>
  <c r="Q21" i="8" s="1"/>
  <c r="M24" i="8"/>
  <c r="O24" i="8" s="1"/>
  <c r="Q24" i="8" s="1"/>
  <c r="M30" i="8"/>
  <c r="O30" i="8" s="1"/>
  <c r="Q30" i="8" s="1"/>
  <c r="R30" i="8" s="1"/>
  <c r="M39" i="8"/>
  <c r="O39" i="8" s="1"/>
  <c r="Q39" i="8" s="1"/>
  <c r="R39" i="8" s="1"/>
  <c r="M36" i="8"/>
  <c r="O36" i="8" s="1"/>
  <c r="Q36" i="8" s="1"/>
  <c r="M33" i="8"/>
  <c r="O33" i="8" s="1"/>
  <c r="Q33" i="8" s="1"/>
  <c r="M51" i="8"/>
  <c r="O51" i="8" s="1"/>
  <c r="Q51" i="8" s="1"/>
  <c r="R51" i="8" s="1"/>
  <c r="M45" i="8"/>
  <c r="O45" i="8" s="1"/>
  <c r="Q45" i="8" s="1"/>
  <c r="M48" i="8"/>
  <c r="O48" i="8" s="1"/>
  <c r="Q48" i="8" s="1"/>
  <c r="M42" i="8"/>
  <c r="O42" i="8" s="1"/>
  <c r="Q42" i="8" s="1"/>
  <c r="M54" i="8"/>
  <c r="O54" i="8" s="1"/>
  <c r="Q54" i="8" s="1"/>
  <c r="M15" i="8"/>
  <c r="O15" i="8" s="1"/>
  <c r="Q15" i="8" s="1"/>
  <c r="R15" i="8" s="1"/>
  <c r="I741" i="8"/>
  <c r="I740" i="8"/>
  <c r="I739" i="8"/>
  <c r="I693" i="8"/>
  <c r="I692" i="8"/>
  <c r="I691" i="8"/>
  <c r="I690" i="8"/>
  <c r="I689" i="8"/>
  <c r="I688" i="8"/>
  <c r="I687" i="8"/>
  <c r="I686" i="8"/>
  <c r="I685" i="8"/>
  <c r="I679" i="8"/>
  <c r="I678" i="8"/>
  <c r="I677" i="8"/>
  <c r="I631" i="8"/>
  <c r="I630" i="8"/>
  <c r="I629" i="8"/>
  <c r="I628" i="8"/>
  <c r="I627" i="8"/>
  <c r="I626" i="8"/>
  <c r="I625" i="8"/>
  <c r="I624" i="8"/>
  <c r="I623" i="8"/>
  <c r="I617" i="8"/>
  <c r="I616" i="8"/>
  <c r="I615" i="8"/>
  <c r="I569" i="8"/>
  <c r="I568" i="8"/>
  <c r="I567" i="8"/>
  <c r="I566" i="8"/>
  <c r="I565" i="8"/>
  <c r="I564" i="8"/>
  <c r="I563" i="8"/>
  <c r="I562" i="8"/>
  <c r="I561" i="8"/>
  <c r="I555" i="8"/>
  <c r="I554" i="8"/>
  <c r="I553" i="8"/>
  <c r="I507" i="8"/>
  <c r="I506" i="8"/>
  <c r="I505" i="8"/>
  <c r="I504" i="8"/>
  <c r="I503" i="8"/>
  <c r="I502" i="8"/>
  <c r="I501" i="8"/>
  <c r="I500" i="8"/>
  <c r="I499" i="8"/>
  <c r="I493" i="8"/>
  <c r="I492" i="8"/>
  <c r="I491" i="8"/>
  <c r="I445" i="8"/>
  <c r="I444" i="8"/>
  <c r="I443" i="8"/>
  <c r="I442" i="8"/>
  <c r="I441" i="8"/>
  <c r="I440" i="8"/>
  <c r="I439" i="8"/>
  <c r="I438" i="8"/>
  <c r="I437" i="8"/>
  <c r="I431" i="8"/>
  <c r="I430" i="8"/>
  <c r="I429" i="8"/>
  <c r="I383" i="8"/>
  <c r="I382" i="8"/>
  <c r="I381" i="8"/>
  <c r="I380" i="8"/>
  <c r="I379" i="8"/>
  <c r="I378" i="8"/>
  <c r="I377" i="8"/>
  <c r="I376" i="8"/>
  <c r="I375" i="8"/>
  <c r="I369" i="8"/>
  <c r="I368" i="8"/>
  <c r="I367" i="8"/>
  <c r="I321" i="8"/>
  <c r="I320" i="8"/>
  <c r="I319" i="8"/>
  <c r="I318" i="8"/>
  <c r="I317" i="8"/>
  <c r="I316" i="8"/>
  <c r="I315" i="8"/>
  <c r="I314" i="8"/>
  <c r="I313" i="8"/>
  <c r="I307" i="8"/>
  <c r="I306" i="8"/>
  <c r="I305" i="8"/>
  <c r="I259" i="8"/>
  <c r="I258" i="8"/>
  <c r="I251" i="8"/>
  <c r="I245" i="8"/>
  <c r="I244" i="8"/>
  <c r="I243" i="8"/>
  <c r="I197" i="8"/>
  <c r="I196" i="8"/>
  <c r="I195" i="8"/>
  <c r="I194" i="8"/>
  <c r="I193" i="8"/>
  <c r="I192" i="8"/>
  <c r="I191" i="8"/>
  <c r="I190" i="8"/>
  <c r="I189" i="8"/>
  <c r="I683" i="8"/>
  <c r="I684" i="8"/>
  <c r="I682" i="8"/>
  <c r="I621" i="8"/>
  <c r="I622" i="8"/>
  <c r="I620" i="8"/>
  <c r="I559" i="8"/>
  <c r="I560" i="8"/>
  <c r="I558" i="8"/>
  <c r="I497" i="8"/>
  <c r="I498" i="8"/>
  <c r="I496" i="8"/>
  <c r="I435" i="8"/>
  <c r="I436" i="8"/>
  <c r="I434" i="8"/>
  <c r="I373" i="8"/>
  <c r="I374" i="8"/>
  <c r="I372" i="8"/>
  <c r="I311" i="8"/>
  <c r="I312" i="8"/>
  <c r="I310" i="8"/>
  <c r="I249" i="8"/>
  <c r="I250" i="8"/>
  <c r="I248" i="8"/>
  <c r="I187" i="8"/>
  <c r="I188" i="8"/>
  <c r="I186" i="8"/>
  <c r="S709" i="8" l="1"/>
  <c r="S721" i="8"/>
  <c r="R721" i="8"/>
  <c r="S703" i="8"/>
  <c r="R703" i="8"/>
  <c r="S700" i="8"/>
  <c r="R700" i="8"/>
  <c r="R697" i="8"/>
  <c r="S697" i="8"/>
  <c r="R727" i="8"/>
  <c r="S650" i="8"/>
  <c r="S733" i="8"/>
  <c r="S715" i="8"/>
  <c r="R715" i="8"/>
  <c r="S712" i="8"/>
  <c r="R712" i="8"/>
  <c r="S730" i="8"/>
  <c r="R730" i="8"/>
  <c r="S736" i="8"/>
  <c r="R638" i="8"/>
  <c r="S647" i="8"/>
  <c r="S644" i="8"/>
  <c r="R635" i="8"/>
  <c r="R656" i="8"/>
  <c r="S641" i="8"/>
  <c r="R641" i="8"/>
  <c r="R668" i="8"/>
  <c r="S653" i="8"/>
  <c r="R653" i="8"/>
  <c r="S665" i="8"/>
  <c r="R665" i="8"/>
  <c r="R659" i="8"/>
  <c r="S659" i="8"/>
  <c r="S662" i="8"/>
  <c r="R662" i="8"/>
  <c r="S671" i="8"/>
  <c r="R671" i="8"/>
  <c r="S674" i="8"/>
  <c r="S576" i="8"/>
  <c r="R520" i="8"/>
  <c r="R582" i="8"/>
  <c r="R517" i="8"/>
  <c r="S606" i="8"/>
  <c r="S573" i="8"/>
  <c r="R396" i="8"/>
  <c r="R594" i="8"/>
  <c r="S579" i="8"/>
  <c r="R579" i="8"/>
  <c r="S591" i="8"/>
  <c r="R591" i="8"/>
  <c r="R585" i="8"/>
  <c r="S585" i="8"/>
  <c r="S588" i="8"/>
  <c r="R588" i="8"/>
  <c r="S603" i="8"/>
  <c r="R603" i="8"/>
  <c r="R597" i="8"/>
  <c r="S597" i="8"/>
  <c r="S600" i="8"/>
  <c r="R600" i="8"/>
  <c r="S612" i="8"/>
  <c r="S609" i="8"/>
  <c r="R609" i="8"/>
  <c r="S511" i="8"/>
  <c r="S514" i="8"/>
  <c r="S532" i="8"/>
  <c r="S523" i="8"/>
  <c r="R458" i="8"/>
  <c r="S529" i="8"/>
  <c r="R529" i="8"/>
  <c r="S526" i="8"/>
  <c r="R526" i="8"/>
  <c r="R535" i="8"/>
  <c r="S535" i="8"/>
  <c r="S544" i="8"/>
  <c r="R544" i="8"/>
  <c r="S541" i="8"/>
  <c r="R541" i="8"/>
  <c r="S538" i="8"/>
  <c r="R538" i="8"/>
  <c r="S547" i="8"/>
  <c r="R547" i="8"/>
  <c r="S550" i="8"/>
  <c r="R334" i="8"/>
  <c r="R476" i="8"/>
  <c r="R470" i="8"/>
  <c r="R464" i="8"/>
  <c r="R473" i="8"/>
  <c r="S455" i="8"/>
  <c r="R455" i="8"/>
  <c r="R449" i="8"/>
  <c r="S449" i="8"/>
  <c r="S452" i="8"/>
  <c r="R452" i="8"/>
  <c r="S461" i="8"/>
  <c r="R482" i="8"/>
  <c r="S467" i="8"/>
  <c r="R467" i="8"/>
  <c r="S488" i="8"/>
  <c r="S479" i="8"/>
  <c r="R479" i="8"/>
  <c r="S485" i="8"/>
  <c r="R485" i="8"/>
  <c r="R414" i="8"/>
  <c r="R402" i="8"/>
  <c r="R399" i="8"/>
  <c r="S399" i="8"/>
  <c r="R408" i="8"/>
  <c r="S426" i="8"/>
  <c r="S393" i="8"/>
  <c r="R393" i="8"/>
  <c r="R387" i="8"/>
  <c r="S387" i="8"/>
  <c r="S390" i="8"/>
  <c r="R390" i="8"/>
  <c r="S405" i="8"/>
  <c r="R405" i="8"/>
  <c r="R420" i="8"/>
  <c r="S420" i="8"/>
  <c r="S417" i="8"/>
  <c r="R417" i="8"/>
  <c r="R411" i="8"/>
  <c r="S411" i="8"/>
  <c r="S423" i="8"/>
  <c r="R423" i="8"/>
  <c r="R340" i="8"/>
  <c r="R325" i="8"/>
  <c r="S337" i="8"/>
  <c r="S331" i="8"/>
  <c r="R331" i="8"/>
  <c r="S328" i="8"/>
  <c r="R328" i="8"/>
  <c r="S346" i="8"/>
  <c r="S358" i="8"/>
  <c r="S349" i="8"/>
  <c r="S343" i="8"/>
  <c r="R343" i="8"/>
  <c r="R290" i="8"/>
  <c r="S352" i="8"/>
  <c r="R352" i="8"/>
  <c r="S355" i="8"/>
  <c r="R355" i="8"/>
  <c r="S361" i="8"/>
  <c r="R361" i="8"/>
  <c r="S364" i="8"/>
  <c r="S284" i="8"/>
  <c r="R269" i="8"/>
  <c r="R278" i="8"/>
  <c r="S266" i="8"/>
  <c r="R266" i="8"/>
  <c r="R263" i="8"/>
  <c r="S263" i="8"/>
  <c r="S272" i="8"/>
  <c r="R272" i="8"/>
  <c r="S296" i="8"/>
  <c r="S281" i="8"/>
  <c r="R281" i="8"/>
  <c r="R302" i="8"/>
  <c r="S293" i="8"/>
  <c r="R293" i="8"/>
  <c r="S225" i="8"/>
  <c r="S299" i="8"/>
  <c r="R299" i="8"/>
  <c r="R213" i="8"/>
  <c r="S210" i="8"/>
  <c r="R201" i="8"/>
  <c r="S201" i="8"/>
  <c r="S204" i="8"/>
  <c r="R204" i="8"/>
  <c r="S207" i="8"/>
  <c r="R207" i="8"/>
  <c r="R222" i="8"/>
  <c r="R139" i="8"/>
  <c r="S234" i="8"/>
  <c r="S216" i="8"/>
  <c r="R216" i="8"/>
  <c r="S219" i="8"/>
  <c r="R219" i="8"/>
  <c r="S228" i="8"/>
  <c r="R228" i="8"/>
  <c r="S240" i="8"/>
  <c r="S231" i="8"/>
  <c r="R231" i="8"/>
  <c r="S237" i="8"/>
  <c r="R237" i="8"/>
  <c r="S148" i="8"/>
  <c r="R142" i="8"/>
  <c r="S175" i="8"/>
  <c r="S145" i="8"/>
  <c r="R145" i="8"/>
  <c r="S172" i="8"/>
  <c r="R178" i="8"/>
  <c r="S160" i="8"/>
  <c r="R160" i="8"/>
  <c r="S157" i="8"/>
  <c r="R157" i="8"/>
  <c r="S154" i="8"/>
  <c r="R154" i="8"/>
  <c r="R151" i="8"/>
  <c r="S151" i="8"/>
  <c r="R169" i="8"/>
  <c r="S169" i="8"/>
  <c r="R163" i="8"/>
  <c r="S163" i="8"/>
  <c r="S166" i="8"/>
  <c r="R166" i="8"/>
  <c r="S86" i="8"/>
  <c r="R107" i="8"/>
  <c r="N136" i="8"/>
  <c r="O136" i="8" s="1"/>
  <c r="Q136" i="8" s="1"/>
  <c r="S136" i="8" s="1"/>
  <c r="R101" i="8"/>
  <c r="S104" i="8"/>
  <c r="R104" i="8"/>
  <c r="R95" i="8"/>
  <c r="R92" i="8"/>
  <c r="S92" i="8"/>
  <c r="R77" i="8"/>
  <c r="S83" i="8"/>
  <c r="R83" i="8"/>
  <c r="S80" i="8"/>
  <c r="R80" i="8"/>
  <c r="S89" i="8"/>
  <c r="S113" i="8"/>
  <c r="S98" i="8"/>
  <c r="R98" i="8"/>
  <c r="S110" i="8"/>
  <c r="R110" i="8"/>
  <c r="S116" i="8"/>
  <c r="S27" i="8"/>
  <c r="S39" i="8"/>
  <c r="S21" i="8"/>
  <c r="R21" i="8"/>
  <c r="R18" i="8"/>
  <c r="S18" i="8"/>
  <c r="S24" i="8"/>
  <c r="R24" i="8"/>
  <c r="S51" i="8"/>
  <c r="S30" i="8"/>
  <c r="S33" i="8"/>
  <c r="R33" i="8"/>
  <c r="S36" i="8"/>
  <c r="R36" i="8"/>
  <c r="R42" i="8"/>
  <c r="S42" i="8"/>
  <c r="R48" i="8"/>
  <c r="S48" i="8"/>
  <c r="S45" i="8"/>
  <c r="R45" i="8"/>
  <c r="S54" i="8"/>
  <c r="R54" i="8"/>
  <c r="I125" i="8"/>
  <c r="I126" i="8"/>
  <c r="I127" i="8"/>
  <c r="I128" i="8"/>
  <c r="I129" i="8"/>
  <c r="I130" i="8"/>
  <c r="I131" i="8"/>
  <c r="I132" i="8"/>
  <c r="I133" i="8"/>
  <c r="I134" i="8"/>
  <c r="I135" i="8"/>
  <c r="I181" i="8"/>
  <c r="I182" i="8"/>
  <c r="I183" i="8"/>
  <c r="I124" i="8"/>
  <c r="I63" i="8"/>
  <c r="I64" i="8"/>
  <c r="I65" i="8"/>
  <c r="I66" i="8"/>
  <c r="I67" i="8"/>
  <c r="I68" i="8"/>
  <c r="I69" i="8"/>
  <c r="I70" i="8"/>
  <c r="I71" i="8"/>
  <c r="I72" i="8"/>
  <c r="I73" i="8"/>
  <c r="I119" i="8"/>
  <c r="I120" i="8"/>
  <c r="I121" i="8"/>
  <c r="I62" i="8"/>
  <c r="I4" i="8"/>
  <c r="I5" i="8"/>
  <c r="I6" i="8"/>
  <c r="I7" i="8"/>
  <c r="I8" i="8"/>
  <c r="I9" i="8"/>
  <c r="I10" i="8"/>
  <c r="I11" i="8"/>
  <c r="I12" i="8"/>
  <c r="I13" i="8"/>
  <c r="I14" i="8"/>
  <c r="I57" i="8"/>
  <c r="I58" i="8"/>
  <c r="I59" i="8"/>
  <c r="I3" i="8"/>
  <c r="DB18" i="7"/>
  <c r="DB17" i="7"/>
  <c r="DB14" i="7"/>
  <c r="DB13" i="7"/>
  <c r="DB10" i="7"/>
  <c r="DB9" i="7"/>
  <c r="CS17" i="7"/>
  <c r="CS16" i="7"/>
  <c r="CS13" i="7"/>
  <c r="CS12" i="7"/>
  <c r="CS9" i="7"/>
  <c r="CJ17" i="7"/>
  <c r="CJ16" i="7"/>
  <c r="CJ13" i="7"/>
  <c r="CJ12" i="7"/>
  <c r="CJ9" i="7"/>
  <c r="CA17" i="7"/>
  <c r="CA16" i="7"/>
  <c r="CA13" i="7"/>
  <c r="CA12" i="7"/>
  <c r="CA9" i="7"/>
  <c r="BR17" i="7"/>
  <c r="BR16" i="7"/>
  <c r="BR13" i="7"/>
  <c r="BR12" i="7"/>
  <c r="BR9" i="7"/>
  <c r="BI17" i="7"/>
  <c r="BI16" i="7"/>
  <c r="BI13" i="7"/>
  <c r="BI12" i="7"/>
  <c r="BI9" i="7"/>
  <c r="AZ17" i="7"/>
  <c r="AZ16" i="7"/>
  <c r="AZ13" i="7"/>
  <c r="AZ12" i="7"/>
  <c r="AZ9" i="7"/>
  <c r="AQ17" i="7"/>
  <c r="AQ16" i="7"/>
  <c r="AQ13" i="7"/>
  <c r="AQ12" i="7"/>
  <c r="AQ9" i="7"/>
  <c r="AH17" i="7"/>
  <c r="AH16" i="7"/>
  <c r="AH13" i="7"/>
  <c r="AH12" i="7"/>
  <c r="AH10" i="7"/>
  <c r="AH9" i="7"/>
  <c r="Y17" i="7"/>
  <c r="Y16" i="7"/>
  <c r="Y13" i="7"/>
  <c r="Y12" i="7"/>
  <c r="Y10" i="7"/>
  <c r="Y9" i="7"/>
  <c r="P17" i="7"/>
  <c r="P16" i="7"/>
  <c r="P13" i="7"/>
  <c r="P12" i="7"/>
  <c r="P9" i="7"/>
  <c r="E13" i="7"/>
  <c r="E12" i="7"/>
  <c r="E11" i="7"/>
  <c r="E10" i="7"/>
  <c r="E9" i="7"/>
  <c r="CZ8" i="7"/>
  <c r="CQ8" i="7"/>
  <c r="CR8" i="7" s="1"/>
  <c r="CS8" i="7" s="1"/>
  <c r="CI8" i="7"/>
  <c r="CJ8" i="7" s="1"/>
  <c r="CH8" i="7"/>
  <c r="BY8" i="7"/>
  <c r="BP8" i="7"/>
  <c r="BG8" i="7"/>
  <c r="BH8" i="7" s="1"/>
  <c r="BI8" i="7" s="1"/>
  <c r="AY8" i="7"/>
  <c r="AZ8" i="7" s="1"/>
  <c r="AX8" i="7"/>
  <c r="AO8" i="7"/>
  <c r="AF8" i="7"/>
  <c r="W8" i="7"/>
  <c r="X8" i="7" s="1"/>
  <c r="Y8" i="7" s="1"/>
  <c r="O8" i="7"/>
  <c r="P8" i="7" s="1"/>
  <c r="N8" i="7"/>
  <c r="E8" i="7"/>
  <c r="CZ7" i="7"/>
  <c r="CQ7" i="7"/>
  <c r="CR7" i="7" s="1"/>
  <c r="CS7" i="7" s="1"/>
  <c r="CI7" i="7"/>
  <c r="CJ7" i="7" s="1"/>
  <c r="CH7" i="7"/>
  <c r="BY7" i="7"/>
  <c r="BP7" i="7"/>
  <c r="BG7" i="7"/>
  <c r="BH7" i="7" s="1"/>
  <c r="BI7" i="7" s="1"/>
  <c r="AY7" i="7"/>
  <c r="AZ7" i="7" s="1"/>
  <c r="AX7" i="7"/>
  <c r="AO7" i="7"/>
  <c r="AF7" i="7"/>
  <c r="W7" i="7"/>
  <c r="X7" i="7" s="1"/>
  <c r="Y7" i="7" s="1"/>
  <c r="O7" i="7"/>
  <c r="P7" i="7" s="1"/>
  <c r="N7" i="7"/>
  <c r="E7" i="7"/>
  <c r="CZ6" i="7"/>
  <c r="CQ6" i="7"/>
  <c r="CR6" i="7" s="1"/>
  <c r="CS6" i="7" s="1"/>
  <c r="CI6" i="7"/>
  <c r="CJ6" i="7" s="1"/>
  <c r="CH6" i="7"/>
  <c r="BY6" i="7"/>
  <c r="BP6" i="7"/>
  <c r="BG6" i="7"/>
  <c r="BH6" i="7" s="1"/>
  <c r="BI6" i="7" s="1"/>
  <c r="AY6" i="7"/>
  <c r="AZ6" i="7" s="1"/>
  <c r="AX6" i="7"/>
  <c r="AO6" i="7"/>
  <c r="AF6" i="7"/>
  <c r="W6" i="7"/>
  <c r="X6" i="7" s="1"/>
  <c r="Y6" i="7" s="1"/>
  <c r="O6" i="7"/>
  <c r="P6" i="7" s="1"/>
  <c r="N6" i="7"/>
  <c r="E6" i="7"/>
  <c r="CZ5" i="7"/>
  <c r="CQ5" i="7"/>
  <c r="CR5" i="7" s="1"/>
  <c r="CS5" i="7" s="1"/>
  <c r="CI5" i="7"/>
  <c r="CJ5" i="7" s="1"/>
  <c r="CH5" i="7"/>
  <c r="BY5" i="7"/>
  <c r="BP5" i="7"/>
  <c r="BG5" i="7"/>
  <c r="BH5" i="7" s="1"/>
  <c r="BI5" i="7" s="1"/>
  <c r="AY5" i="7"/>
  <c r="AZ5" i="7" s="1"/>
  <c r="AX5" i="7"/>
  <c r="AO5" i="7"/>
  <c r="AF5" i="7"/>
  <c r="W5" i="7"/>
  <c r="X5" i="7" s="1"/>
  <c r="Y5" i="7" s="1"/>
  <c r="O5" i="7"/>
  <c r="P5" i="7" s="1"/>
  <c r="N5" i="7"/>
  <c r="E5" i="7"/>
  <c r="CZ4" i="7"/>
  <c r="CQ4" i="7"/>
  <c r="CR4" i="7" s="1"/>
  <c r="CS4" i="7" s="1"/>
  <c r="CI4" i="7"/>
  <c r="CJ4" i="7" s="1"/>
  <c r="CH4" i="7"/>
  <c r="BY4" i="7"/>
  <c r="BP4" i="7"/>
  <c r="BG4" i="7"/>
  <c r="BH4" i="7" s="1"/>
  <c r="BI4" i="7" s="1"/>
  <c r="AY4" i="7"/>
  <c r="AZ4" i="7" s="1"/>
  <c r="AX4" i="7"/>
  <c r="AO4" i="7"/>
  <c r="AF4" i="7"/>
  <c r="W4" i="7"/>
  <c r="X4" i="7" s="1"/>
  <c r="Y4" i="7" s="1"/>
  <c r="O4" i="7"/>
  <c r="P4" i="7" s="1"/>
  <c r="N4" i="7"/>
  <c r="E4" i="7"/>
  <c r="DB16" i="7" l="1"/>
  <c r="DB12" i="7"/>
  <c r="DB11" i="7"/>
  <c r="DB15" i="7"/>
  <c r="CS15" i="7"/>
  <c r="CS11" i="7"/>
  <c r="CS10" i="7"/>
  <c r="CS14" i="7"/>
  <c r="CS18" i="7"/>
  <c r="CJ15" i="7"/>
  <c r="CJ11" i="7"/>
  <c r="CJ10" i="7"/>
  <c r="CJ14" i="7"/>
  <c r="CJ18" i="7"/>
  <c r="CA15" i="7"/>
  <c r="CA11" i="7"/>
  <c r="CA10" i="7"/>
  <c r="CA14" i="7"/>
  <c r="CA18" i="7"/>
  <c r="BR14" i="7"/>
  <c r="BR15" i="7"/>
  <c r="BR11" i="7"/>
  <c r="BR10" i="7"/>
  <c r="BR18" i="7"/>
  <c r="BI15" i="7"/>
  <c r="BI11" i="7"/>
  <c r="BI10" i="7"/>
  <c r="BI14" i="7"/>
  <c r="BI18" i="7"/>
  <c r="AZ15" i="7"/>
  <c r="AZ18" i="7"/>
  <c r="AZ11" i="7"/>
  <c r="AZ10" i="7"/>
  <c r="AZ14" i="7"/>
  <c r="AQ11" i="7"/>
  <c r="AQ15" i="7"/>
  <c r="AQ10" i="7"/>
  <c r="AQ14" i="7"/>
  <c r="AQ18" i="7"/>
  <c r="AH15" i="7"/>
  <c r="AH11" i="7"/>
  <c r="AH14" i="7"/>
  <c r="AH18" i="7"/>
  <c r="Y15" i="7"/>
  <c r="Y11" i="7"/>
  <c r="Y14" i="7"/>
  <c r="Y18" i="7"/>
  <c r="P15" i="7"/>
  <c r="P18" i="7"/>
  <c r="P11" i="7"/>
  <c r="P10" i="7"/>
  <c r="P14" i="7"/>
  <c r="G9" i="7"/>
  <c r="F9" i="7"/>
  <c r="F10" i="7"/>
  <c r="G10" i="7" s="1"/>
  <c r="F11" i="7"/>
  <c r="G11" i="7" s="1"/>
  <c r="F12" i="7"/>
  <c r="G12" i="7" s="1"/>
  <c r="F13" i="7"/>
  <c r="G13" i="7" s="1"/>
  <c r="CA6" i="7"/>
  <c r="AH5" i="7"/>
  <c r="AH4" i="7"/>
  <c r="DB5" i="7"/>
  <c r="BR8" i="7"/>
  <c r="BZ4" i="7"/>
  <c r="CA4" i="7" s="1"/>
  <c r="F5" i="7"/>
  <c r="G5" i="7" s="1"/>
  <c r="AP5" i="7"/>
  <c r="AQ5" i="7" s="1"/>
  <c r="BZ5" i="7"/>
  <c r="CA5" i="7" s="1"/>
  <c r="F6" i="7"/>
  <c r="G6" i="7" s="1"/>
  <c r="AP6" i="7"/>
  <c r="AQ6" i="7" s="1"/>
  <c r="BZ6" i="7"/>
  <c r="F7" i="7"/>
  <c r="G7" i="7" s="1"/>
  <c r="AP7" i="7"/>
  <c r="AQ7" i="7" s="1"/>
  <c r="BZ7" i="7"/>
  <c r="CA7" i="7" s="1"/>
  <c r="F8" i="7"/>
  <c r="G8" i="7" s="1"/>
  <c r="AP8" i="7"/>
  <c r="AQ8" i="7" s="1"/>
  <c r="BZ8" i="7"/>
  <c r="CA8" i="7" s="1"/>
  <c r="F4" i="7"/>
  <c r="G4" i="7" s="1"/>
  <c r="AP4" i="7"/>
  <c r="AQ4" i="7" s="1"/>
  <c r="AG4" i="7"/>
  <c r="BQ4" i="7"/>
  <c r="BR4" i="7" s="1"/>
  <c r="DA4" i="7"/>
  <c r="DB4" i="7" s="1"/>
  <c r="AG5" i="7"/>
  <c r="BQ5" i="7"/>
  <c r="BR5" i="7" s="1"/>
  <c r="DA5" i="7"/>
  <c r="AG6" i="7"/>
  <c r="AH6" i="7" s="1"/>
  <c r="BQ6" i="7"/>
  <c r="BR6" i="7" s="1"/>
  <c r="DA6" i="7"/>
  <c r="DB6" i="7" s="1"/>
  <c r="AG7" i="7"/>
  <c r="AH7" i="7" s="1"/>
  <c r="BQ7" i="7"/>
  <c r="BR7" i="7" s="1"/>
  <c r="DA7" i="7"/>
  <c r="DB7" i="7" s="1"/>
  <c r="AG8" i="7"/>
  <c r="AH8" i="7" s="1"/>
  <c r="BQ8" i="7"/>
  <c r="DA8" i="7"/>
  <c r="DB8" i="7" s="1"/>
  <c r="O10" i="4"/>
  <c r="N10" i="4"/>
  <c r="E22" i="4"/>
  <c r="F22" i="4"/>
  <c r="G22" i="4"/>
  <c r="H22" i="4"/>
  <c r="I22" i="4"/>
  <c r="J22" i="4"/>
  <c r="K22" i="4"/>
  <c r="L22" i="4"/>
  <c r="M22" i="4"/>
  <c r="N22" i="4"/>
  <c r="O22" i="4"/>
  <c r="D22" i="4"/>
  <c r="P32" i="2"/>
  <c r="D10" i="4" l="1"/>
  <c r="N305" i="8" l="1"/>
  <c r="N251" i="8"/>
  <c r="N367" i="8"/>
  <c r="N319" i="8"/>
  <c r="N313" i="8"/>
  <c r="N429" i="8"/>
  <c r="N381" i="8"/>
  <c r="N375" i="8"/>
  <c r="N491" i="8"/>
  <c r="N443" i="8"/>
  <c r="N437" i="8"/>
  <c r="N553" i="8"/>
  <c r="N505" i="8"/>
  <c r="N499" i="8"/>
  <c r="N615" i="8"/>
  <c r="N567" i="8"/>
  <c r="N561" i="8"/>
  <c r="N677" i="8"/>
  <c r="N629" i="8"/>
  <c r="N623" i="8"/>
  <c r="N739" i="8"/>
  <c r="N691" i="8"/>
  <c r="N685" i="8"/>
  <c r="N243" i="8"/>
  <c r="N195" i="8"/>
  <c r="N189" i="8"/>
  <c r="N133" i="8"/>
  <c r="N127" i="8"/>
  <c r="N124" i="8"/>
  <c r="K689" i="8"/>
  <c r="L689" i="8" s="1"/>
  <c r="K624" i="8"/>
  <c r="L624" i="8" s="1"/>
  <c r="K622" i="8"/>
  <c r="L622" i="8" s="1"/>
  <c r="K628" i="8"/>
  <c r="L628" i="8" s="1"/>
  <c r="K569" i="8"/>
  <c r="L569" i="8" s="1"/>
  <c r="K564" i="8"/>
  <c r="L564" i="8" s="1"/>
  <c r="K498" i="8"/>
  <c r="L498" i="8" s="1"/>
  <c r="K497" i="8"/>
  <c r="L497" i="8" s="1"/>
  <c r="K438" i="8"/>
  <c r="L438" i="8" s="1"/>
  <c r="K492" i="8"/>
  <c r="L492" i="8" s="1"/>
  <c r="K379" i="8"/>
  <c r="L379" i="8" s="1"/>
  <c r="K368" i="8"/>
  <c r="L368" i="8" s="1"/>
  <c r="K316" i="8"/>
  <c r="L316" i="8" s="1"/>
  <c r="K259" i="8"/>
  <c r="L259" i="8" s="1"/>
  <c r="K186" i="8"/>
  <c r="L186" i="8" s="1"/>
  <c r="K130" i="8"/>
  <c r="L130" i="8" s="1"/>
  <c r="K181" i="8"/>
  <c r="L181" i="8" s="1"/>
  <c r="K125" i="8"/>
  <c r="L125" i="8" s="1"/>
  <c r="K70" i="8"/>
  <c r="L70" i="8" s="1"/>
  <c r="K121" i="8"/>
  <c r="L121" i="8" s="1"/>
  <c r="K7" i="8"/>
  <c r="K8" i="8"/>
  <c r="K10" i="8"/>
  <c r="K11" i="8"/>
  <c r="K14" i="8"/>
  <c r="K683" i="8"/>
  <c r="L683" i="8" s="1"/>
  <c r="K684" i="8"/>
  <c r="L684" i="8" s="1"/>
  <c r="K687" i="8"/>
  <c r="L687" i="8" s="1"/>
  <c r="K688" i="8"/>
  <c r="L688" i="8" s="1"/>
  <c r="K691" i="8"/>
  <c r="L691" i="8" s="1"/>
  <c r="K739" i="8"/>
  <c r="L739" i="8" s="1"/>
  <c r="K741" i="8"/>
  <c r="L741" i="8" s="1"/>
  <c r="K625" i="8"/>
  <c r="L625" i="8" s="1"/>
  <c r="K626" i="8"/>
  <c r="L626" i="8" s="1"/>
  <c r="K631" i="8"/>
  <c r="L631" i="8" s="1"/>
  <c r="K678" i="8"/>
  <c r="L678" i="8" s="1"/>
  <c r="K559" i="8"/>
  <c r="L559" i="8" s="1"/>
  <c r="K561" i="8"/>
  <c r="L561" i="8" s="1"/>
  <c r="K562" i="8"/>
  <c r="L562" i="8" s="1"/>
  <c r="K565" i="8"/>
  <c r="L565" i="8" s="1"/>
  <c r="K566" i="8"/>
  <c r="L566" i="8" s="1"/>
  <c r="K568" i="8"/>
  <c r="L568" i="8" s="1"/>
  <c r="K616" i="8"/>
  <c r="L616" i="8" s="1"/>
  <c r="K617" i="8"/>
  <c r="L617" i="8" s="1"/>
  <c r="K558" i="8"/>
  <c r="L558" i="8" s="1"/>
  <c r="K499" i="8"/>
  <c r="L499" i="8" s="1"/>
  <c r="K500" i="8"/>
  <c r="L500" i="8" s="1"/>
  <c r="K503" i="8"/>
  <c r="L503" i="8" s="1"/>
  <c r="K505" i="8"/>
  <c r="L505" i="8" s="1"/>
  <c r="K506" i="8"/>
  <c r="L506" i="8" s="1"/>
  <c r="K507" i="8"/>
  <c r="L507" i="8" s="1"/>
  <c r="K553" i="8"/>
  <c r="L553" i="8" s="1"/>
  <c r="K555" i="8"/>
  <c r="L555" i="8" s="1"/>
  <c r="K496" i="8"/>
  <c r="L496" i="8" s="1"/>
  <c r="K436" i="8"/>
  <c r="L436" i="8" s="1"/>
  <c r="K439" i="8"/>
  <c r="L439" i="8" s="1"/>
  <c r="K440" i="8"/>
  <c r="L440" i="8" s="1"/>
  <c r="K442" i="8"/>
  <c r="L442" i="8" s="1"/>
  <c r="K491" i="8"/>
  <c r="L491" i="8" s="1"/>
  <c r="K377" i="8"/>
  <c r="L377" i="8" s="1"/>
  <c r="K383" i="8"/>
  <c r="L383" i="8" s="1"/>
  <c r="K429" i="8"/>
  <c r="L429" i="8" s="1"/>
  <c r="K430" i="8"/>
  <c r="L430" i="8" s="1"/>
  <c r="K320" i="8"/>
  <c r="L320" i="8" s="1"/>
  <c r="K321" i="8"/>
  <c r="L321" i="8" s="1"/>
  <c r="K369" i="8"/>
  <c r="L369" i="8" s="1"/>
  <c r="K249" i="8"/>
  <c r="L249" i="8" s="1"/>
  <c r="K251" i="8"/>
  <c r="L251" i="8" s="1"/>
  <c r="K258" i="8"/>
  <c r="L258" i="8" s="1"/>
  <c r="K307" i="8"/>
  <c r="L307" i="8" s="1"/>
  <c r="K248" i="8"/>
  <c r="L248" i="8" s="1"/>
  <c r="K188" i="8"/>
  <c r="L188" i="8" s="1"/>
  <c r="K189" i="8"/>
  <c r="L189" i="8" s="1"/>
  <c r="K190" i="8"/>
  <c r="L190" i="8" s="1"/>
  <c r="K191" i="8"/>
  <c r="L191" i="8" s="1"/>
  <c r="K192" i="8"/>
  <c r="L192" i="8" s="1"/>
  <c r="K193" i="8"/>
  <c r="L193" i="8" s="1"/>
  <c r="K194" i="8"/>
  <c r="L194" i="8" s="1"/>
  <c r="K243" i="8"/>
  <c r="L243" i="8" s="1"/>
  <c r="K245" i="8"/>
  <c r="L245" i="8" s="1"/>
  <c r="K126" i="8"/>
  <c r="L126" i="8" s="1"/>
  <c r="K129" i="8"/>
  <c r="L129" i="8" s="1"/>
  <c r="K132" i="8"/>
  <c r="L132" i="8" s="1"/>
  <c r="K135" i="8"/>
  <c r="L135" i="8" s="1"/>
  <c r="K182" i="8"/>
  <c r="L182" i="8" s="1"/>
  <c r="K183" i="8"/>
  <c r="L183" i="8" s="1"/>
  <c r="N119" i="8"/>
  <c r="N68" i="8"/>
  <c r="N65" i="8"/>
  <c r="N3" i="8"/>
  <c r="S3" i="8"/>
  <c r="K69" i="8"/>
  <c r="L69" i="8" s="1"/>
  <c r="K65" i="8"/>
  <c r="L65" i="8" s="1"/>
  <c r="K64" i="8"/>
  <c r="L64" i="8" s="1"/>
  <c r="K67" i="8"/>
  <c r="L67" i="8" s="1"/>
  <c r="K72" i="8"/>
  <c r="L72" i="8" s="1"/>
  <c r="K73" i="8"/>
  <c r="L73" i="8" s="1"/>
  <c r="K4" i="8"/>
  <c r="K5" i="8"/>
  <c r="K13" i="8"/>
  <c r="K58" i="8"/>
  <c r="K59" i="8"/>
  <c r="M257" i="8" l="1"/>
  <c r="O257" i="8" s="1"/>
  <c r="Q257" i="8" s="1"/>
  <c r="R257" i="8" s="1"/>
  <c r="K686" i="8"/>
  <c r="L686" i="8" s="1"/>
  <c r="K682" i="8"/>
  <c r="L682" i="8" s="1"/>
  <c r="M682" i="8" s="1"/>
  <c r="K690" i="8"/>
  <c r="L690" i="8" s="1"/>
  <c r="M688" i="8" s="1"/>
  <c r="N688" i="8" s="1"/>
  <c r="K315" i="8"/>
  <c r="L315" i="8" s="1"/>
  <c r="K312" i="8"/>
  <c r="L312" i="8" s="1"/>
  <c r="K133" i="8"/>
  <c r="L133" i="8" s="1"/>
  <c r="K306" i="8"/>
  <c r="L306" i="8" s="1"/>
  <c r="K372" i="8"/>
  <c r="L372" i="8" s="1"/>
  <c r="K373" i="8"/>
  <c r="L373" i="8" s="1"/>
  <c r="K196" i="8"/>
  <c r="L196" i="8" s="1"/>
  <c r="K319" i="8"/>
  <c r="L319" i="8" s="1"/>
  <c r="M319" i="8" s="1"/>
  <c r="O319" i="8" s="1"/>
  <c r="Q319" i="8" s="1"/>
  <c r="K381" i="8"/>
  <c r="L381" i="8" s="1"/>
  <c r="K560" i="8"/>
  <c r="L560" i="8" s="1"/>
  <c r="M558" i="8" s="1"/>
  <c r="N558" i="8" s="1"/>
  <c r="K629" i="8"/>
  <c r="L629" i="8" s="1"/>
  <c r="K685" i="8"/>
  <c r="L685" i="8" s="1"/>
  <c r="K120" i="8"/>
  <c r="L120" i="8" s="1"/>
  <c r="K195" i="8"/>
  <c r="L195" i="8" s="1"/>
  <c r="K187" i="8"/>
  <c r="L187" i="8" s="1"/>
  <c r="M186" i="8" s="1"/>
  <c r="K443" i="8"/>
  <c r="L443" i="8" s="1"/>
  <c r="K504" i="8"/>
  <c r="L504" i="8" s="1"/>
  <c r="K692" i="8"/>
  <c r="L692" i="8" s="1"/>
  <c r="K66" i="8"/>
  <c r="L66" i="8" s="1"/>
  <c r="M65" i="8" s="1"/>
  <c r="K250" i="8"/>
  <c r="L250" i="8" s="1"/>
  <c r="M248" i="8" s="1"/>
  <c r="K367" i="8"/>
  <c r="L367" i="8" s="1"/>
  <c r="M367" i="8" s="1"/>
  <c r="O367" i="8" s="1"/>
  <c r="Q367" i="8" s="1"/>
  <c r="K431" i="8"/>
  <c r="L431" i="8" s="1"/>
  <c r="M429" i="8" s="1"/>
  <c r="O429" i="8" s="1"/>
  <c r="Q429" i="8" s="1"/>
  <c r="K382" i="8"/>
  <c r="L382" i="8" s="1"/>
  <c r="K627" i="8"/>
  <c r="L627" i="8" s="1"/>
  <c r="M626" i="8" s="1"/>
  <c r="N626" i="8" s="1"/>
  <c r="K623" i="8"/>
  <c r="L623" i="8" s="1"/>
  <c r="M623" i="8" s="1"/>
  <c r="O623" i="8" s="1"/>
  <c r="Q623" i="8" s="1"/>
  <c r="K62" i="8"/>
  <c r="L62" i="8" s="1"/>
  <c r="M251" i="8"/>
  <c r="K376" i="8"/>
  <c r="L376" i="8" s="1"/>
  <c r="K502" i="8"/>
  <c r="L502" i="8" s="1"/>
  <c r="K567" i="8"/>
  <c r="L567" i="8" s="1"/>
  <c r="M567" i="8" s="1"/>
  <c r="K620" i="8"/>
  <c r="L620" i="8" s="1"/>
  <c r="K630" i="8"/>
  <c r="L630" i="8" s="1"/>
  <c r="K63" i="8"/>
  <c r="L63" i="8" s="1"/>
  <c r="K68" i="8"/>
  <c r="L68" i="8" s="1"/>
  <c r="M68" i="8" s="1"/>
  <c r="K380" i="8"/>
  <c r="L380" i="8" s="1"/>
  <c r="K375" i="8"/>
  <c r="L375" i="8" s="1"/>
  <c r="K445" i="8"/>
  <c r="L445" i="8" s="1"/>
  <c r="K501" i="8"/>
  <c r="L501" i="8" s="1"/>
  <c r="M499" i="8" s="1"/>
  <c r="K615" i="8"/>
  <c r="L615" i="8" s="1"/>
  <c r="M615" i="8" s="1"/>
  <c r="K679" i="8"/>
  <c r="L679" i="8" s="1"/>
  <c r="K621" i="8"/>
  <c r="L621" i="8" s="1"/>
  <c r="K313" i="8"/>
  <c r="L313" i="8" s="1"/>
  <c r="K128" i="8"/>
  <c r="L128" i="8" s="1"/>
  <c r="K197" i="8"/>
  <c r="L197" i="8" s="1"/>
  <c r="K311" i="8"/>
  <c r="L311" i="8" s="1"/>
  <c r="K434" i="8"/>
  <c r="L434" i="8" s="1"/>
  <c r="K441" i="8"/>
  <c r="L441" i="8" s="1"/>
  <c r="M440" i="8" s="1"/>
  <c r="N440" i="8" s="1"/>
  <c r="K437" i="8"/>
  <c r="L437" i="8" s="1"/>
  <c r="M437" i="8" s="1"/>
  <c r="O437" i="8" s="1"/>
  <c r="Q437" i="8" s="1"/>
  <c r="K563" i="8"/>
  <c r="L563" i="8" s="1"/>
  <c r="M561" i="8" s="1"/>
  <c r="O561" i="8" s="1"/>
  <c r="Q561" i="8" s="1"/>
  <c r="K677" i="8"/>
  <c r="L677" i="8" s="1"/>
  <c r="K693" i="8"/>
  <c r="L693" i="8" s="1"/>
  <c r="K71" i="8"/>
  <c r="L71" i="8" s="1"/>
  <c r="M71" i="8" s="1"/>
  <c r="K124" i="8"/>
  <c r="L124" i="8" s="1"/>
  <c r="M124" i="8" s="1"/>
  <c r="O124" i="8" s="1"/>
  <c r="Q124" i="8" s="1"/>
  <c r="K131" i="8"/>
  <c r="L131" i="8" s="1"/>
  <c r="M130" i="8" s="1"/>
  <c r="N130" i="8" s="1"/>
  <c r="K127" i="8"/>
  <c r="L127" i="8" s="1"/>
  <c r="K318" i="8"/>
  <c r="L318" i="8" s="1"/>
  <c r="K314" i="8"/>
  <c r="L314" i="8" s="1"/>
  <c r="K493" i="8"/>
  <c r="L493" i="8" s="1"/>
  <c r="M491" i="8" s="1"/>
  <c r="O491" i="8" s="1"/>
  <c r="Q491" i="8" s="1"/>
  <c r="K444" i="8"/>
  <c r="L444" i="8" s="1"/>
  <c r="K554" i="8"/>
  <c r="L554" i="8" s="1"/>
  <c r="M553" i="8" s="1"/>
  <c r="O553" i="8" s="1"/>
  <c r="Q553" i="8" s="1"/>
  <c r="M505" i="8"/>
  <c r="O505" i="8" s="1"/>
  <c r="Q505" i="8" s="1"/>
  <c r="K119" i="8"/>
  <c r="L119" i="8" s="1"/>
  <c r="K134" i="8"/>
  <c r="L134" i="8" s="1"/>
  <c r="K244" i="8"/>
  <c r="L244" i="8" s="1"/>
  <c r="M243" i="8" s="1"/>
  <c r="O243" i="8" s="1"/>
  <c r="Q243" i="8" s="1"/>
  <c r="K305" i="8"/>
  <c r="L305" i="8" s="1"/>
  <c r="K310" i="8"/>
  <c r="L310" i="8" s="1"/>
  <c r="K317" i="8"/>
  <c r="L317" i="8" s="1"/>
  <c r="K378" i="8"/>
  <c r="L378" i="8" s="1"/>
  <c r="K374" i="8"/>
  <c r="L374" i="8" s="1"/>
  <c r="K435" i="8"/>
  <c r="L435" i="8" s="1"/>
  <c r="K740" i="8"/>
  <c r="L740" i="8" s="1"/>
  <c r="M739" i="8" s="1"/>
  <c r="O739" i="8" s="1"/>
  <c r="Q739" i="8" s="1"/>
  <c r="M496" i="8"/>
  <c r="N496" i="8" s="1"/>
  <c r="M564" i="8"/>
  <c r="N564" i="8" s="1"/>
  <c r="M189" i="8"/>
  <c r="O189" i="8" s="1"/>
  <c r="Q189" i="8" s="1"/>
  <c r="M181" i="8"/>
  <c r="M192" i="8"/>
  <c r="N192" i="8" s="1"/>
  <c r="S65" i="8"/>
  <c r="M685" i="8" l="1"/>
  <c r="O685" i="8" s="1"/>
  <c r="M127" i="8"/>
  <c r="O127" i="8" s="1"/>
  <c r="Q127" i="8" s="1"/>
  <c r="M434" i="8"/>
  <c r="N434" i="8" s="1"/>
  <c r="M305" i="8"/>
  <c r="O305" i="8" s="1"/>
  <c r="Q305" i="8" s="1"/>
  <c r="M119" i="8"/>
  <c r="O119" i="8" s="1"/>
  <c r="Q119" i="8" s="1"/>
  <c r="R119" i="8" s="1"/>
  <c r="M502" i="8"/>
  <c r="N502" i="8" s="1"/>
  <c r="O502" i="8" s="1"/>
  <c r="Q502" i="8" s="1"/>
  <c r="M691" i="8"/>
  <c r="O691" i="8" s="1"/>
  <c r="Q691" i="8" s="1"/>
  <c r="M372" i="8"/>
  <c r="N372" i="8" s="1"/>
  <c r="M133" i="8"/>
  <c r="O133" i="8" s="1"/>
  <c r="Q133" i="8" s="1"/>
  <c r="M375" i="8"/>
  <c r="O375" i="8" s="1"/>
  <c r="Q375" i="8" s="1"/>
  <c r="M381" i="8"/>
  <c r="O381" i="8" s="1"/>
  <c r="Q381" i="8" s="1"/>
  <c r="M629" i="8"/>
  <c r="O629" i="8" s="1"/>
  <c r="Q629" i="8" s="1"/>
  <c r="M620" i="8"/>
  <c r="N620" i="8" s="1"/>
  <c r="M62" i="8"/>
  <c r="M378" i="8"/>
  <c r="N378" i="8" s="1"/>
  <c r="M316" i="8"/>
  <c r="N316" i="8" s="1"/>
  <c r="M195" i="8"/>
  <c r="O195" i="8" s="1"/>
  <c r="Q195" i="8" s="1"/>
  <c r="M310" i="8"/>
  <c r="N310" i="8" s="1"/>
  <c r="M313" i="8"/>
  <c r="O313" i="8" s="1"/>
  <c r="Q313" i="8" s="1"/>
  <c r="M677" i="8"/>
  <c r="O677" i="8" s="1"/>
  <c r="Q677" i="8" s="1"/>
  <c r="R677" i="8" s="1"/>
  <c r="M443" i="8"/>
  <c r="O443" i="8" s="1"/>
  <c r="O496" i="8"/>
  <c r="Q496" i="8" s="1"/>
  <c r="N682" i="8"/>
  <c r="O682" i="8" s="1"/>
  <c r="O615" i="8"/>
  <c r="Q615" i="8" s="1"/>
  <c r="N248" i="8"/>
  <c r="O248" i="8" s="1"/>
  <c r="Q248" i="8" s="1"/>
  <c r="N186" i="8"/>
  <c r="O186" i="8" s="1"/>
  <c r="Q186" i="8" s="1"/>
  <c r="N181" i="8"/>
  <c r="O181" i="8" s="1"/>
  <c r="Q181" i="8" s="1"/>
  <c r="N71" i="8"/>
  <c r="O71" i="8" s="1"/>
  <c r="Q71" i="8" s="1"/>
  <c r="S739" i="8"/>
  <c r="R553" i="8"/>
  <c r="O68" i="8"/>
  <c r="Q68" i="8" s="1"/>
  <c r="O567" i="8"/>
  <c r="Q567" i="8" s="1"/>
  <c r="R319" i="8"/>
  <c r="O251" i="8"/>
  <c r="S195" i="8"/>
  <c r="R124" i="8"/>
  <c r="S691" i="8"/>
  <c r="S623" i="8"/>
  <c r="R505" i="8"/>
  <c r="R496" i="8"/>
  <c r="S429" i="8"/>
  <c r="R682" i="8"/>
  <c r="O688" i="8"/>
  <c r="Q688" i="8" s="1"/>
  <c r="O626" i="8"/>
  <c r="Q626" i="8" s="1"/>
  <c r="O558" i="8"/>
  <c r="Q558" i="8" s="1"/>
  <c r="O564" i="8"/>
  <c r="Q564" i="8" s="1"/>
  <c r="O499" i="8"/>
  <c r="Q499" i="8" s="1"/>
  <c r="S553" i="8"/>
  <c r="O440" i="8"/>
  <c r="Q440" i="8" s="1"/>
  <c r="O192" i="8"/>
  <c r="Q192" i="8" s="1"/>
  <c r="O130" i="8"/>
  <c r="Q130" i="8" s="1"/>
  <c r="N62" i="8"/>
  <c r="O65" i="8"/>
  <c r="S677" i="8" l="1"/>
  <c r="S119" i="8"/>
  <c r="O434" i="8"/>
  <c r="Q434" i="8" s="1"/>
  <c r="S434" i="8" s="1"/>
  <c r="O372" i="8"/>
  <c r="Q372" i="8" s="1"/>
  <c r="O62" i="8"/>
  <c r="Q62" i="8" s="1"/>
  <c r="R62" i="8" s="1"/>
  <c r="O620" i="8"/>
  <c r="Q620" i="8" s="1"/>
  <c r="O316" i="8"/>
  <c r="Q316" i="8" s="1"/>
  <c r="O378" i="8"/>
  <c r="Q378" i="8" s="1"/>
  <c r="O310" i="8"/>
  <c r="Q310" i="8" s="1"/>
  <c r="Q682" i="8"/>
  <c r="S682" i="8" s="1"/>
  <c r="Q685" i="8"/>
  <c r="R685" i="8" s="1"/>
  <c r="Q251" i="8"/>
  <c r="R251" i="8" s="1"/>
  <c r="Q65" i="8"/>
  <c r="R65" i="8" s="1"/>
  <c r="S443" i="8"/>
  <c r="Q443" i="8"/>
  <c r="R443" i="8" s="1"/>
  <c r="R429" i="8"/>
  <c r="S319" i="8"/>
  <c r="S189" i="8"/>
  <c r="R189" i="8"/>
  <c r="R195" i="8"/>
  <c r="S62" i="8"/>
  <c r="R127" i="8"/>
  <c r="S127" i="8"/>
  <c r="S124" i="8"/>
  <c r="S496" i="8"/>
  <c r="R305" i="8"/>
  <c r="S305" i="8"/>
  <c r="S192" i="8"/>
  <c r="S71" i="8"/>
  <c r="R71" i="8"/>
  <c r="S68" i="8"/>
  <c r="R68" i="8"/>
  <c r="S251" i="8"/>
  <c r="S367" i="8"/>
  <c r="R367" i="8"/>
  <c r="R437" i="8"/>
  <c r="S437" i="8"/>
  <c r="R561" i="8"/>
  <c r="S561" i="8"/>
  <c r="R739" i="8"/>
  <c r="R691" i="8"/>
  <c r="R623" i="8"/>
  <c r="S567" i="8"/>
  <c r="R567" i="8"/>
  <c r="S505" i="8"/>
  <c r="S499" i="8"/>
  <c r="S381" i="8"/>
  <c r="R381" i="8"/>
  <c r="S685" i="8"/>
  <c r="S558" i="8"/>
  <c r="R310" i="8"/>
  <c r="S133" i="8"/>
  <c r="R133" i="8"/>
  <c r="R688" i="8"/>
  <c r="S626" i="8"/>
  <c r="R440" i="8"/>
  <c r="S130" i="8"/>
  <c r="R626" i="8"/>
  <c r="S629" i="8"/>
  <c r="R629" i="8"/>
  <c r="S615" i="8"/>
  <c r="R615" i="8"/>
  <c r="R499" i="8"/>
  <c r="S491" i="8"/>
  <c r="R491" i="8"/>
  <c r="R375" i="8"/>
  <c r="S375" i="8"/>
  <c r="R313" i="8"/>
  <c r="S313" i="8"/>
  <c r="S248" i="8"/>
  <c r="R248" i="8"/>
  <c r="S243" i="8"/>
  <c r="R243" i="8"/>
  <c r="S186" i="8"/>
  <c r="R186" i="8"/>
  <c r="S181" i="8"/>
  <c r="R181" i="8"/>
  <c r="L58" i="8"/>
  <c r="E15" i="7"/>
  <c r="E16" i="7"/>
  <c r="E17" i="7"/>
  <c r="E18" i="7"/>
  <c r="E14" i="7"/>
  <c r="E17" i="4"/>
  <c r="F17" i="4"/>
  <c r="G17" i="4"/>
  <c r="H17" i="4"/>
  <c r="I17" i="4"/>
  <c r="J17" i="4"/>
  <c r="K17" i="4"/>
  <c r="L17" i="4"/>
  <c r="M17" i="4"/>
  <c r="N17" i="4"/>
  <c r="O17" i="4"/>
  <c r="D17" i="4"/>
  <c r="E20" i="4"/>
  <c r="F20" i="4"/>
  <c r="G20" i="4"/>
  <c r="H20" i="4"/>
  <c r="I20" i="4"/>
  <c r="J20" i="4"/>
  <c r="K20" i="4"/>
  <c r="L20" i="4"/>
  <c r="M20" i="4"/>
  <c r="N20" i="4"/>
  <c r="O20" i="4"/>
  <c r="D20" i="4"/>
  <c r="E18" i="4"/>
  <c r="F18" i="4"/>
  <c r="G18" i="4"/>
  <c r="H18" i="4"/>
  <c r="I18" i="4"/>
  <c r="J18" i="4"/>
  <c r="K18" i="4"/>
  <c r="L18" i="4"/>
  <c r="M18" i="4"/>
  <c r="N18" i="4"/>
  <c r="O18" i="4"/>
  <c r="D18" i="4"/>
  <c r="L59" i="8"/>
  <c r="L14" i="8"/>
  <c r="F15" i="7" l="1"/>
  <c r="G15" i="7" s="1"/>
  <c r="F16" i="7"/>
  <c r="G16" i="7" s="1"/>
  <c r="F18" i="7"/>
  <c r="G18" i="7" s="1"/>
  <c r="F14" i="7"/>
  <c r="G14" i="7" s="1"/>
  <c r="F17" i="7"/>
  <c r="G17" i="7" s="1"/>
  <c r="K9" i="8"/>
  <c r="L9" i="8" s="1"/>
  <c r="K12" i="8"/>
  <c r="L12" i="8" s="1"/>
  <c r="K57" i="8"/>
  <c r="L57" i="8" s="1"/>
  <c r="M57" i="8" s="1"/>
  <c r="N57" i="8" s="1"/>
  <c r="R192" i="8"/>
  <c r="K6" i="8"/>
  <c r="K3" i="8"/>
  <c r="S440" i="8"/>
  <c r="S688" i="8"/>
  <c r="R558" i="8"/>
  <c r="R434" i="8"/>
  <c r="S310" i="8"/>
  <c r="R130" i="8"/>
  <c r="S620" i="8"/>
  <c r="R620" i="8"/>
  <c r="R564" i="8"/>
  <c r="S564" i="8"/>
  <c r="R502" i="8"/>
  <c r="S502" i="8"/>
  <c r="R378" i="8"/>
  <c r="S378" i="8"/>
  <c r="S372" i="8"/>
  <c r="R372" i="8"/>
  <c r="S316" i="8"/>
  <c r="R316" i="8"/>
  <c r="L13" i="8"/>
  <c r="L10" i="8"/>
  <c r="L11" i="8"/>
  <c r="P18" i="4"/>
  <c r="M12" i="8" l="1"/>
  <c r="N12" i="8" s="1"/>
  <c r="O12" i="8" s="1"/>
  <c r="Q12" i="8" s="1"/>
  <c r="M9" i="8"/>
  <c r="O57" i="8"/>
  <c r="Q57" i="8" s="1"/>
  <c r="R57" i="8" l="1"/>
  <c r="N9" i="8"/>
  <c r="O9" i="8" s="1"/>
  <c r="Q9" i="8" s="1"/>
  <c r="S57" i="8"/>
  <c r="S9" i="8" l="1"/>
  <c r="S12" i="8"/>
  <c r="R12" i="8"/>
  <c r="P308" i="8"/>
  <c r="H6" i="4" s="1"/>
  <c r="H308" i="8"/>
  <c r="B308" i="8"/>
  <c r="P246" i="8"/>
  <c r="G6" i="4" s="1"/>
  <c r="H246" i="8"/>
  <c r="B246" i="8"/>
  <c r="P184" i="8"/>
  <c r="F6" i="4" s="1"/>
  <c r="H184" i="8"/>
  <c r="B184" i="8"/>
  <c r="P494" i="8"/>
  <c r="K6" i="4" s="1"/>
  <c r="H494" i="8"/>
  <c r="B494" i="8"/>
  <c r="P432" i="8"/>
  <c r="J6" i="4" s="1"/>
  <c r="H432" i="8"/>
  <c r="B432" i="8"/>
  <c r="P370" i="8"/>
  <c r="I6" i="4" s="1"/>
  <c r="H370" i="8"/>
  <c r="B370" i="8"/>
  <c r="P680" i="8"/>
  <c r="N6" i="4" s="1"/>
  <c r="H680" i="8"/>
  <c r="B680" i="8"/>
  <c r="P618" i="8"/>
  <c r="M6" i="4" s="1"/>
  <c r="H618" i="8"/>
  <c r="B618" i="8"/>
  <c r="P556" i="8"/>
  <c r="L6" i="4" s="1"/>
  <c r="H556" i="8"/>
  <c r="B556" i="8"/>
  <c r="P122" i="8"/>
  <c r="E6" i="4" s="1"/>
  <c r="H122" i="8"/>
  <c r="B122" i="8"/>
  <c r="P742" i="8"/>
  <c r="O6" i="4" s="1"/>
  <c r="H742" i="8"/>
  <c r="B742" i="8"/>
  <c r="B60" i="8"/>
  <c r="B61" i="8" s="1"/>
  <c r="H60" i="8"/>
  <c r="H61" i="8" s="1"/>
  <c r="L8" i="8"/>
  <c r="L7" i="8"/>
  <c r="L6" i="8"/>
  <c r="P60" i="8"/>
  <c r="P61" i="8" s="1"/>
  <c r="L5" i="8"/>
  <c r="L4" i="8"/>
  <c r="L3" i="8"/>
  <c r="R9" i="8" l="1"/>
  <c r="P123" i="8"/>
  <c r="P185" i="8" s="1"/>
  <c r="P247" i="8" s="1"/>
  <c r="P309" i="8" s="1"/>
  <c r="P371" i="8" s="1"/>
  <c r="P433" i="8" s="1"/>
  <c r="P495" i="8" s="1"/>
  <c r="P557" i="8" s="1"/>
  <c r="P619" i="8" s="1"/>
  <c r="P681" i="8" s="1"/>
  <c r="P744" i="8" s="1"/>
  <c r="B123" i="8"/>
  <c r="B185" i="8" s="1"/>
  <c r="B247" i="8" s="1"/>
  <c r="B309" i="8" s="1"/>
  <c r="B371" i="8" s="1"/>
  <c r="B433" i="8" s="1"/>
  <c r="B495" i="8" s="1"/>
  <c r="B557" i="8" s="1"/>
  <c r="B619" i="8" s="1"/>
  <c r="B681" i="8" s="1"/>
  <c r="B744" i="8" s="1"/>
  <c r="H123" i="8"/>
  <c r="H185" i="8" s="1"/>
  <c r="H247" i="8" s="1"/>
  <c r="H309" i="8" s="1"/>
  <c r="H371" i="8" s="1"/>
  <c r="H433" i="8" s="1"/>
  <c r="H495" i="8" s="1"/>
  <c r="H557" i="8" s="1"/>
  <c r="H619" i="8" s="1"/>
  <c r="H681" i="8" s="1"/>
  <c r="H744" i="8" s="1"/>
  <c r="S308" i="8"/>
  <c r="I7" i="2" s="1"/>
  <c r="S494" i="8"/>
  <c r="L7" i="2" s="1"/>
  <c r="S680" i="8"/>
  <c r="O7" i="2" s="1"/>
  <c r="S184" i="8"/>
  <c r="G7" i="2" s="1"/>
  <c r="S432" i="8"/>
  <c r="K7" i="2" s="1"/>
  <c r="S370" i="8"/>
  <c r="J7" i="2" s="1"/>
  <c r="S556" i="8"/>
  <c r="M7" i="2" s="1"/>
  <c r="S122" i="8"/>
  <c r="S618" i="8"/>
  <c r="N7" i="2" s="1"/>
  <c r="S742" i="8"/>
  <c r="P7" i="2" s="1"/>
  <c r="P8" i="2" s="1"/>
  <c r="G42" i="4" s="1"/>
  <c r="G43" i="4" s="1"/>
  <c r="M6" i="8"/>
  <c r="N6" i="8" s="1"/>
  <c r="M3" i="8"/>
  <c r="O6" i="8" l="1"/>
  <c r="Q6" i="8" s="1"/>
  <c r="M246" i="8"/>
  <c r="M122" i="8"/>
  <c r="M184" i="8"/>
  <c r="F7" i="2"/>
  <c r="O246" i="8"/>
  <c r="M308" i="8"/>
  <c r="M556" i="8"/>
  <c r="M494" i="8"/>
  <c r="M370" i="8"/>
  <c r="N370" i="8"/>
  <c r="I5" i="4" s="1"/>
  <c r="M432" i="8"/>
  <c r="M680" i="8"/>
  <c r="O20" i="2" s="1"/>
  <c r="O26" i="2" s="1"/>
  <c r="M618" i="8"/>
  <c r="M742" i="8"/>
  <c r="P20" i="2" s="1"/>
  <c r="M60" i="8"/>
  <c r="G45" i="4" l="1"/>
  <c r="P26" i="2"/>
  <c r="F4" i="4"/>
  <c r="G20" i="2"/>
  <c r="G26" i="2" s="1"/>
  <c r="I4" i="4"/>
  <c r="I7" i="4" s="1"/>
  <c r="I8" i="4" s="1"/>
  <c r="J20" i="2"/>
  <c r="J26" i="2" s="1"/>
  <c r="E4" i="4"/>
  <c r="F20" i="2"/>
  <c r="F26" i="2" s="1"/>
  <c r="K4" i="4"/>
  <c r="L20" i="2"/>
  <c r="L26" i="2" s="1"/>
  <c r="G4" i="4"/>
  <c r="H20" i="2"/>
  <c r="H26" i="2" s="1"/>
  <c r="O4" i="4"/>
  <c r="O24" i="4"/>
  <c r="O30" i="4" s="1"/>
  <c r="H4" i="4"/>
  <c r="I20" i="2"/>
  <c r="I26" i="2" s="1"/>
  <c r="M4" i="4"/>
  <c r="N20" i="2"/>
  <c r="N26" i="2" s="1"/>
  <c r="N4" i="4"/>
  <c r="N24" i="4"/>
  <c r="N30" i="4" s="1"/>
  <c r="M61" i="8"/>
  <c r="M123" i="8" s="1"/>
  <c r="M185" i="8" s="1"/>
  <c r="M247" i="8" s="1"/>
  <c r="M309" i="8" s="1"/>
  <c r="M371" i="8" s="1"/>
  <c r="M433" i="8" s="1"/>
  <c r="M495" i="8" s="1"/>
  <c r="M557" i="8" s="1"/>
  <c r="M619" i="8" s="1"/>
  <c r="M681" i="8" s="1"/>
  <c r="M744" i="8" s="1"/>
  <c r="E20" i="2"/>
  <c r="J4" i="4"/>
  <c r="K20" i="2"/>
  <c r="K26" i="2" s="1"/>
  <c r="L4" i="4"/>
  <c r="M20" i="2"/>
  <c r="M26" i="2" s="1"/>
  <c r="S246" i="8"/>
  <c r="H7" i="2" s="1"/>
  <c r="N246" i="8"/>
  <c r="G5" i="4" s="1"/>
  <c r="N184" i="8"/>
  <c r="F5" i="4" s="1"/>
  <c r="N122" i="8"/>
  <c r="O308" i="8"/>
  <c r="N308" i="8"/>
  <c r="H5" i="4" s="1"/>
  <c r="N494" i="8"/>
  <c r="K5" i="4" s="1"/>
  <c r="O432" i="8"/>
  <c r="R432" i="8"/>
  <c r="J6" i="2" s="1"/>
  <c r="N618" i="8"/>
  <c r="M5" i="4" s="1"/>
  <c r="N432" i="8"/>
  <c r="J5" i="4" s="1"/>
  <c r="O556" i="8"/>
  <c r="N556" i="8"/>
  <c r="L5" i="4" s="1"/>
  <c r="N680" i="8"/>
  <c r="N5" i="4" s="1"/>
  <c r="N742" i="8"/>
  <c r="O5" i="4" s="1"/>
  <c r="O742" i="8"/>
  <c r="O122" i="8"/>
  <c r="N60" i="8"/>
  <c r="I24" i="4" l="1"/>
  <c r="I30" i="4" s="1"/>
  <c r="J24" i="4"/>
  <c r="J30" i="4" s="1"/>
  <c r="H24" i="4"/>
  <c r="H30" i="4" s="1"/>
  <c r="G24" i="4"/>
  <c r="G30" i="4" s="1"/>
  <c r="E24" i="4"/>
  <c r="E30" i="4" s="1"/>
  <c r="F24" i="4"/>
  <c r="F30" i="4" s="1"/>
  <c r="M24" i="4"/>
  <c r="M30" i="4" s="1"/>
  <c r="K24" i="4"/>
  <c r="K30" i="4" s="1"/>
  <c r="L24" i="4"/>
  <c r="L30" i="4" s="1"/>
  <c r="D24" i="4"/>
  <c r="S6" i="8"/>
  <c r="R6" i="8"/>
  <c r="F7" i="4"/>
  <c r="F8" i="4" s="1"/>
  <c r="J7" i="4"/>
  <c r="J8" i="4" s="1"/>
  <c r="G7" i="4"/>
  <c r="G8" i="4" s="1"/>
  <c r="R308" i="8"/>
  <c r="H6" i="2" s="1"/>
  <c r="H7" i="4"/>
  <c r="H8" i="4" s="1"/>
  <c r="M7" i="4"/>
  <c r="M8" i="4" s="1"/>
  <c r="O7" i="4"/>
  <c r="O8" i="4" s="1"/>
  <c r="N7" i="4"/>
  <c r="N8" i="4" s="1"/>
  <c r="K7" i="4"/>
  <c r="K8" i="4" s="1"/>
  <c r="Q556" i="8"/>
  <c r="R556" i="8"/>
  <c r="L6" i="2" s="1"/>
  <c r="L7" i="4"/>
  <c r="L8" i="4" s="1"/>
  <c r="Q246" i="8"/>
  <c r="R246" i="8"/>
  <c r="G6" i="2" s="1"/>
  <c r="R184" i="8"/>
  <c r="F6" i="2" s="1"/>
  <c r="Q122" i="8"/>
  <c r="R122" i="8"/>
  <c r="E6" i="2" s="1"/>
  <c r="Q184" i="8"/>
  <c r="N61" i="8"/>
  <c r="N123" i="8" s="1"/>
  <c r="N185" i="8" s="1"/>
  <c r="N247" i="8" s="1"/>
  <c r="N309" i="8" s="1"/>
  <c r="N371" i="8" s="1"/>
  <c r="N433" i="8" s="1"/>
  <c r="N495" i="8" s="1"/>
  <c r="N557" i="8" s="1"/>
  <c r="N619" i="8" s="1"/>
  <c r="N681" i="8" s="1"/>
  <c r="N744" i="8" s="1"/>
  <c r="D5" i="4"/>
  <c r="E5" i="4"/>
  <c r="E7" i="4" s="1"/>
  <c r="E8" i="4" s="1"/>
  <c r="Q432" i="8"/>
  <c r="Q308" i="8"/>
  <c r="O184" i="8"/>
  <c r="O494" i="8"/>
  <c r="O370" i="8"/>
  <c r="O618" i="8"/>
  <c r="O680" i="8"/>
  <c r="P24" i="4" l="1"/>
  <c r="P30" i="4" s="1"/>
  <c r="Q742" i="8"/>
  <c r="R742" i="8"/>
  <c r="O6" i="2" s="1"/>
  <c r="Q680" i="8"/>
  <c r="R680" i="8"/>
  <c r="N6" i="2" s="1"/>
  <c r="Q618" i="8"/>
  <c r="R618" i="8"/>
  <c r="M6" i="2" s="1"/>
  <c r="Q494" i="8"/>
  <c r="R494" i="8"/>
  <c r="K6" i="2" s="1"/>
  <c r="Q370" i="8"/>
  <c r="R370" i="8"/>
  <c r="I6" i="2" s="1"/>
  <c r="D19" i="4"/>
  <c r="E19" i="4"/>
  <c r="F19" i="4"/>
  <c r="G19" i="4"/>
  <c r="H19" i="4"/>
  <c r="I19" i="4"/>
  <c r="J19" i="4"/>
  <c r="K19" i="4"/>
  <c r="L19" i="4"/>
  <c r="M19" i="4"/>
  <c r="N19" i="4"/>
  <c r="O19" i="4"/>
  <c r="D21" i="4"/>
  <c r="E21" i="4"/>
  <c r="F21" i="4"/>
  <c r="G21" i="4"/>
  <c r="H21" i="4"/>
  <c r="I21" i="4"/>
  <c r="J21" i="4"/>
  <c r="K21" i="4"/>
  <c r="L21" i="4"/>
  <c r="M21" i="4"/>
  <c r="N21" i="4"/>
  <c r="O21" i="4"/>
  <c r="D23" i="4"/>
  <c r="E23" i="4"/>
  <c r="F23" i="4"/>
  <c r="G23" i="4"/>
  <c r="H23" i="4"/>
  <c r="I23" i="4"/>
  <c r="J23" i="4"/>
  <c r="K23" i="4"/>
  <c r="L23" i="4"/>
  <c r="M23" i="4"/>
  <c r="N23" i="4"/>
  <c r="O23" i="4"/>
  <c r="E10" i="4"/>
  <c r="F10" i="4"/>
  <c r="G10" i="4"/>
  <c r="H10" i="4"/>
  <c r="I10" i="4"/>
  <c r="J10" i="4"/>
  <c r="K10" i="4"/>
  <c r="L10" i="4"/>
  <c r="M10" i="4"/>
  <c r="E12" i="4"/>
  <c r="F12" i="4"/>
  <c r="G12" i="4"/>
  <c r="H12" i="4"/>
  <c r="I12" i="4"/>
  <c r="J12" i="4"/>
  <c r="K12" i="4"/>
  <c r="L12" i="4"/>
  <c r="M12" i="4"/>
  <c r="N12" i="4"/>
  <c r="O12" i="4"/>
  <c r="D12" i="4"/>
  <c r="E11" i="4"/>
  <c r="F11" i="4"/>
  <c r="G11" i="4"/>
  <c r="H11" i="4"/>
  <c r="I11" i="4"/>
  <c r="J11" i="4"/>
  <c r="K11" i="4"/>
  <c r="L11" i="4"/>
  <c r="M11" i="4"/>
  <c r="N11" i="4"/>
  <c r="O11" i="4"/>
  <c r="D11" i="4"/>
  <c r="P19" i="4" l="1"/>
  <c r="D6" i="4" l="1"/>
  <c r="P6" i="4" l="1"/>
  <c r="E13" i="4"/>
  <c r="F13" i="4"/>
  <c r="G13" i="4"/>
  <c r="H13" i="4"/>
  <c r="I13" i="4"/>
  <c r="J13" i="4"/>
  <c r="K13" i="4"/>
  <c r="L13" i="4"/>
  <c r="M13" i="4"/>
  <c r="N13" i="4"/>
  <c r="O13" i="4"/>
  <c r="D13" i="4"/>
  <c r="I33" i="4"/>
  <c r="K33" i="4"/>
  <c r="M33" i="4" l="1"/>
  <c r="L33" i="4"/>
  <c r="F33" i="4"/>
  <c r="H33" i="4"/>
  <c r="N33" i="4"/>
  <c r="J33" i="4"/>
  <c r="O33" i="4"/>
  <c r="G33" i="4"/>
  <c r="O3" i="8"/>
  <c r="Q3" i="8" s="1"/>
  <c r="E33" i="4"/>
  <c r="P13" i="4"/>
  <c r="P23" i="4"/>
  <c r="P22" i="4"/>
  <c r="P21" i="4"/>
  <c r="P20" i="4"/>
  <c r="P17" i="4"/>
  <c r="P12" i="4"/>
  <c r="P11" i="4"/>
  <c r="P10" i="4"/>
  <c r="E32" i="2"/>
  <c r="F32" i="2"/>
  <c r="G32" i="2"/>
  <c r="H32" i="2"/>
  <c r="I32" i="2"/>
  <c r="J32" i="2"/>
  <c r="K32" i="2"/>
  <c r="L32" i="2"/>
  <c r="M32" i="2"/>
  <c r="N32" i="2"/>
  <c r="O32" i="2"/>
  <c r="D32" i="2"/>
  <c r="G46" i="4" s="1"/>
  <c r="G47" i="4" s="1"/>
  <c r="R3" i="8" l="1"/>
  <c r="O60" i="8"/>
  <c r="O61" i="8" s="1"/>
  <c r="O123" i="8" s="1"/>
  <c r="O185" i="8" s="1"/>
  <c r="O247" i="8" s="1"/>
  <c r="O309" i="8" s="1"/>
  <c r="O371" i="8" s="1"/>
  <c r="O433" i="8" s="1"/>
  <c r="O495" i="8" s="1"/>
  <c r="O557" i="8" s="1"/>
  <c r="O619" i="8" s="1"/>
  <c r="O681" i="8" s="1"/>
  <c r="O744" i="8" s="1"/>
  <c r="E14" i="4"/>
  <c r="I14" i="4"/>
  <c r="H14" i="4"/>
  <c r="M14" i="4"/>
  <c r="G14" i="4"/>
  <c r="L14" i="4"/>
  <c r="O14" i="4"/>
  <c r="J14" i="4"/>
  <c r="D4" i="4"/>
  <c r="K14" i="4"/>
  <c r="F14" i="4"/>
  <c r="N14" i="4"/>
  <c r="S60" i="8" l="1"/>
  <c r="S61" i="8" s="1"/>
  <c r="S123" i="8" s="1"/>
  <c r="S185" i="8" s="1"/>
  <c r="S247" i="8" s="1"/>
  <c r="S309" i="8" s="1"/>
  <c r="S371" i="8" s="1"/>
  <c r="S433" i="8" s="1"/>
  <c r="S495" i="8" s="1"/>
  <c r="S557" i="8" s="1"/>
  <c r="S619" i="8" s="1"/>
  <c r="S681" i="8" s="1"/>
  <c r="S744" i="8" s="1"/>
  <c r="R60" i="8"/>
  <c r="R61" i="8" s="1"/>
  <c r="R123" i="8" s="1"/>
  <c r="R185" i="8" s="1"/>
  <c r="R247" i="8" s="1"/>
  <c r="R309" i="8" s="1"/>
  <c r="R371" i="8" s="1"/>
  <c r="R433" i="8" s="1"/>
  <c r="R495" i="8" s="1"/>
  <c r="R557" i="8" s="1"/>
  <c r="R619" i="8" s="1"/>
  <c r="R681" i="8" s="1"/>
  <c r="R744" i="8" s="1"/>
  <c r="Q60" i="8"/>
  <c r="Q61" i="8" s="1"/>
  <c r="Q123" i="8" s="1"/>
  <c r="Q185" i="8" s="1"/>
  <c r="Q247" i="8" s="1"/>
  <c r="Q309" i="8" s="1"/>
  <c r="Q371" i="8" s="1"/>
  <c r="Q433" i="8" s="1"/>
  <c r="Q495" i="8" s="1"/>
  <c r="Q557" i="8" s="1"/>
  <c r="Q619" i="8" s="1"/>
  <c r="Q681" i="8" s="1"/>
  <c r="Q744" i="8" s="1"/>
  <c r="D7" i="4"/>
  <c r="D14" i="4"/>
  <c r="P4" i="4"/>
  <c r="P14" i="4" s="1"/>
  <c r="M32" i="4" l="1"/>
  <c r="M15" i="4"/>
  <c r="D6" i="2"/>
  <c r="D8" i="2" s="1"/>
  <c r="D28" i="2" s="1"/>
  <c r="J8" i="2"/>
  <c r="K8" i="2"/>
  <c r="F8" i="2"/>
  <c r="H8" i="2"/>
  <c r="O8" i="2"/>
  <c r="E7" i="2"/>
  <c r="O32" i="4" l="1"/>
  <c r="O15" i="4"/>
  <c r="L15" i="4"/>
  <c r="L32" i="4"/>
  <c r="K15" i="4"/>
  <c r="K32" i="4"/>
  <c r="J15" i="4"/>
  <c r="J32" i="4"/>
  <c r="I32" i="4"/>
  <c r="I15" i="4"/>
  <c r="H32" i="4"/>
  <c r="H15" i="4"/>
  <c r="G15" i="4"/>
  <c r="G32" i="4"/>
  <c r="F15" i="4"/>
  <c r="F32" i="4"/>
  <c r="E15" i="4"/>
  <c r="E32" i="4"/>
  <c r="D34" i="2"/>
  <c r="E4" i="2" s="1"/>
  <c r="I8" i="2"/>
  <c r="L8" i="2"/>
  <c r="D15" i="4"/>
  <c r="P5" i="4"/>
  <c r="P33" i="4" s="1"/>
  <c r="M8" i="2"/>
  <c r="G8" i="2"/>
  <c r="E8" i="2"/>
  <c r="N8" i="2"/>
  <c r="N15" i="4" l="1"/>
  <c r="N32" i="4"/>
  <c r="E28" i="2"/>
  <c r="E34" i="2" s="1"/>
  <c r="F4" i="2" s="1"/>
  <c r="D8" i="4"/>
  <c r="D32" i="4"/>
  <c r="E35" i="4"/>
  <c r="E34" i="4"/>
  <c r="F35" i="4"/>
  <c r="F34" i="4"/>
  <c r="O35" i="4"/>
  <c r="O34" i="4"/>
  <c r="J35" i="4"/>
  <c r="J34" i="4"/>
  <c r="I35" i="4"/>
  <c r="I34" i="4"/>
  <c r="G35" i="4"/>
  <c r="G34" i="4"/>
  <c r="K35" i="4"/>
  <c r="K34" i="4"/>
  <c r="L35" i="4"/>
  <c r="L34" i="4"/>
  <c r="M35" i="4"/>
  <c r="M34" i="4"/>
  <c r="H35" i="4"/>
  <c r="H34" i="4"/>
  <c r="P7" i="4"/>
  <c r="P15" i="4" s="1"/>
  <c r="F28" i="2" l="1"/>
  <c r="F34" i="2" s="1"/>
  <c r="G4" i="2" s="1"/>
  <c r="N35" i="4"/>
  <c r="N34" i="4"/>
  <c r="P8" i="4"/>
  <c r="G28" i="2" l="1"/>
  <c r="G34" i="2" s="1"/>
  <c r="H4" i="2" s="1"/>
  <c r="D34" i="4"/>
  <c r="P32" i="4"/>
  <c r="D35" i="4"/>
  <c r="P35" i="4" l="1"/>
  <c r="P34" i="4"/>
  <c r="H28" i="2"/>
  <c r="H34" i="2" s="1"/>
  <c r="I4" i="2" s="1"/>
  <c r="I28" i="2" s="1"/>
  <c r="I34" i="2" s="1"/>
  <c r="J4" i="2" s="1"/>
  <c r="J28" i="2" s="1"/>
  <c r="J34" i="2" s="1"/>
  <c r="K4" i="2" s="1"/>
  <c r="K28" i="2" s="1"/>
  <c r="K34" i="2" s="1"/>
  <c r="L4" i="2" s="1"/>
  <c r="L28" i="2" s="1"/>
  <c r="L34" i="2" s="1"/>
  <c r="M4" i="2" l="1"/>
  <c r="M28" i="2" s="1"/>
  <c r="M34" i="2" s="1"/>
  <c r="N4" i="2" l="1"/>
  <c r="N28" i="2" s="1"/>
  <c r="N34" i="2" s="1"/>
  <c r="O4" i="2" l="1"/>
  <c r="O28" i="2" s="1"/>
  <c r="O34" i="2" s="1"/>
  <c r="P4" i="2" l="1"/>
  <c r="P28" i="2" s="1"/>
  <c r="P34" i="2" s="1"/>
  <c r="F41" i="4"/>
  <c r="H41" i="4" s="1"/>
  <c r="G49" i="4" s="1"/>
  <c r="G50" i="4" s="1"/>
</calcChain>
</file>

<file path=xl/sharedStrings.xml><?xml version="1.0" encoding="utf-8"?>
<sst xmlns="http://schemas.openxmlformats.org/spreadsheetml/2006/main" count="622" uniqueCount="188">
  <si>
    <t>SALDO INICIAL</t>
  </si>
  <si>
    <t>TOTAL</t>
  </si>
  <si>
    <t>EGRESOS</t>
  </si>
  <si>
    <t>COMISIONES POR VENTAS</t>
  </si>
  <si>
    <t>TOTAL EGRESOS</t>
  </si>
  <si>
    <t>FLUJO DE CAJA ECONÓMICO</t>
  </si>
  <si>
    <t>FINANCIAMIENTO</t>
  </si>
  <si>
    <t>TOTAL FINANCIAMIENTO</t>
  </si>
  <si>
    <t>FLUJO DE CAJA FINANCIERO</t>
  </si>
  <si>
    <t>Monotributo</t>
  </si>
  <si>
    <t>FONDOS PROPIOS (aportes y devolución)</t>
  </si>
  <si>
    <t>FONDOS DE TERCEROS (aportes y devol.)</t>
  </si>
  <si>
    <t>FLUJO DE CAJA (cashflow)</t>
  </si>
  <si>
    <t>Dominio</t>
  </si>
  <si>
    <t>Hosting</t>
  </si>
  <si>
    <t>Facebook Ads (mes vencido)</t>
  </si>
  <si>
    <t>Google Ads (mes adelantado)</t>
  </si>
  <si>
    <t>Gastos de sorteos y concursos</t>
  </si>
  <si>
    <t>ESTADO DE RESULTADOS</t>
  </si>
  <si>
    <t>VENTAS BRUTAS</t>
  </si>
  <si>
    <t>VENTAS NETAS</t>
  </si>
  <si>
    <t>COSTOS FIJOS</t>
  </si>
  <si>
    <t>TOTAL COSTOS FIJOS</t>
  </si>
  <si>
    <t>TOTAL PUBLI Y PROMOS</t>
  </si>
  <si>
    <t xml:space="preserve">Margen de contribución </t>
  </si>
  <si>
    <t>INVERSION PUBLICITARIA</t>
  </si>
  <si>
    <t>ROAS (Ventas / Inv publi)</t>
  </si>
  <si>
    <t>ROI  (Resultado / Inv. Publi x 100)</t>
  </si>
  <si>
    <t>PUNTO DE EQUILIBRIO VTAS</t>
  </si>
  <si>
    <t>detalle</t>
  </si>
  <si>
    <t>FACT</t>
  </si>
  <si>
    <t>Orden</t>
  </si>
  <si>
    <t>SKU</t>
  </si>
  <si>
    <t>CATEGORIA</t>
  </si>
  <si>
    <t>FECHA VENTA</t>
  </si>
  <si>
    <t>CLIENTE</t>
  </si>
  <si>
    <t>Provincia</t>
  </si>
  <si>
    <t>CONTADO</t>
  </si>
  <si>
    <t xml:space="preserve">VENTAS </t>
  </si>
  <si>
    <t>TOTAL (VENTAS BRUTAS)</t>
  </si>
  <si>
    <t>INGRESOS (VENTAS NETAS)</t>
  </si>
  <si>
    <t>PRODUCTO</t>
  </si>
  <si>
    <t>30 días</t>
  </si>
  <si>
    <t>INGRESOS POR VENTAS NETAS</t>
  </si>
  <si>
    <t>VENTAS DEL MES AL CONTADO</t>
  </si>
  <si>
    <t>INGRESOS X VENTAS A CRÉDITO</t>
  </si>
  <si>
    <t>TOTAL INGRESOS</t>
  </si>
  <si>
    <t>Ciudad</t>
  </si>
  <si>
    <t>RENTABILIDAD BRUTA (Rtado / Vtas Brutas)</t>
  </si>
  <si>
    <t>AJUSTE DE CAJA</t>
  </si>
  <si>
    <t>ACTIVO</t>
  </si>
  <si>
    <t>PASIVO</t>
  </si>
  <si>
    <t>PATRIMONIO NETO</t>
  </si>
  <si>
    <t>TOTAL P + PN</t>
  </si>
  <si>
    <t>Mercado Pago 2,41% (30 días)</t>
  </si>
  <si>
    <t>GASTOS SERVICIO</t>
  </si>
  <si>
    <t>PRECIO CONTADO</t>
  </si>
  <si>
    <t>Mercado Pago 30 días 2,41%</t>
  </si>
  <si>
    <t>COBRADO / A COBRAR</t>
  </si>
  <si>
    <t>Traslados</t>
  </si>
  <si>
    <t xml:space="preserve">Otros gastos </t>
  </si>
  <si>
    <t>RESULTADO (VN-publi-C.FIJOS)</t>
  </si>
  <si>
    <t>ROI antes de CF (VN - Inv publi / Inv publi x 100)</t>
  </si>
  <si>
    <t>PRECIO TOTAL</t>
  </si>
  <si>
    <t>Q</t>
  </si>
  <si>
    <t>PP</t>
  </si>
  <si>
    <t>COMPRAS INSUMOS</t>
  </si>
  <si>
    <t>Compras de Oficina</t>
  </si>
  <si>
    <t>Otros Gastos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</si>
  <si>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</si>
  <si>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</si>
  <si>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</si>
  <si>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</si>
  <si>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</si>
  <si>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</si>
  <si>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</si>
  <si>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</si>
  <si>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</si>
  <si>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</si>
  <si>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</si>
  <si>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</si>
  <si>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FINAL ENERO</t>
  </si>
  <si>
    <t>FINAL FEBRERO</t>
  </si>
  <si>
    <t>FINAL MARZO</t>
  </si>
  <si>
    <t>FINAL ABRIL</t>
  </si>
  <si>
    <t>FINAL MAYO</t>
  </si>
  <si>
    <t>FINAL JUNIO</t>
  </si>
  <si>
    <t>FINAL JULIO</t>
  </si>
  <si>
    <t>FINAL AGOSTO</t>
  </si>
  <si>
    <t>FINAL SEPTIEMBRE</t>
  </si>
  <si>
    <t>FINAL OCTUBRE</t>
  </si>
  <si>
    <t>FINAL NOVIEMBRE</t>
  </si>
  <si>
    <t>FINAL DICIEMBRE</t>
  </si>
  <si>
    <t>PRECIO DE LISTA</t>
  </si>
  <si>
    <t xml:space="preserve">PRECIO DE LISTA </t>
  </si>
  <si>
    <t>PRECIO DE VENTA UNITARIO</t>
  </si>
  <si>
    <t>MP=1 CDO=2</t>
  </si>
  <si>
    <t>PELUQUERIA</t>
  </si>
  <si>
    <t>PEINADO</t>
  </si>
  <si>
    <t>CORTE</t>
  </si>
  <si>
    <t>TINTURA</t>
  </si>
  <si>
    <t>DEPILACION</t>
  </si>
  <si>
    <t>COMPLETA</t>
  </si>
  <si>
    <t>COMPLETA + ROSTRO</t>
  </si>
  <si>
    <t>0001</t>
  </si>
  <si>
    <t>Teresa</t>
  </si>
  <si>
    <t>Ballester</t>
  </si>
  <si>
    <t>GBA</t>
  </si>
  <si>
    <t>0002</t>
  </si>
  <si>
    <t>Claudia</t>
  </si>
  <si>
    <t>San Andrés</t>
  </si>
  <si>
    <t>Mónica</t>
  </si>
  <si>
    <t>Villa Adelina</t>
  </si>
  <si>
    <t>0003</t>
  </si>
  <si>
    <t>0004</t>
  </si>
  <si>
    <t>Cristina</t>
  </si>
  <si>
    <t>San Martín</t>
  </si>
  <si>
    <t>0005</t>
  </si>
  <si>
    <t>Susana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</si>
  <si>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</si>
  <si>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</si>
  <si>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</si>
  <si>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</si>
  <si>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</si>
  <si>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</si>
  <si>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</si>
  <si>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</si>
  <si>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</si>
  <si>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</si>
  <si>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</si>
  <si>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</si>
  <si>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</si>
  <si>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</si>
  <si>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</si>
  <si>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</si>
  <si>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</si>
  <si>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</si>
  <si>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</si>
  <si>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</si>
  <si>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</si>
  <si>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</si>
  <si>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</si>
  <si>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</si>
  <si>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</si>
  <si>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</si>
  <si>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</si>
  <si>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</si>
  <si>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</si>
  <si>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</si>
  <si>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</si>
  <si>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</si>
  <si>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</si>
  <si>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</si>
  <si>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</si>
  <si>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</si>
  <si>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</si>
  <si>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</si>
  <si>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</si>
  <si>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</si>
  <si>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</si>
  <si>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</si>
  <si>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</si>
  <si>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</si>
  <si>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</si>
  <si>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</si>
  <si>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</si>
  <si>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</si>
  <si>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</si>
  <si>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</si>
  <si>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</si>
  <si>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</si>
  <si>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</si>
  <si>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</si>
  <si>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</si>
  <si>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IIBB (mes vencido)</t>
  </si>
  <si>
    <t>INGRESO NETO</t>
  </si>
  <si>
    <t>EN 30 DÍAS</t>
  </si>
  <si>
    <t>AÑO SIGUIENTE</t>
  </si>
  <si>
    <t>BALANCE</t>
  </si>
  <si>
    <t>CUENTAS POR COBRAR</t>
  </si>
  <si>
    <t>TOTAL ACTIVO</t>
  </si>
  <si>
    <t>Tiene que ser igual a P + PN</t>
  </si>
  <si>
    <t>CUENTAS A PAGAR</t>
  </si>
  <si>
    <t>TOTAL PASIVO</t>
  </si>
  <si>
    <t>RESULTADO AJUSTADO</t>
  </si>
  <si>
    <t>Tiene que ser igual a Activo.</t>
  </si>
  <si>
    <t>arqueo</t>
  </si>
  <si>
    <t>AJUSTE RESULTADO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</si>
</sst>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\ * #,##0.00_ ;_ &quot;$&quot;\ * \-#,##0.00_ ;_ &quot;$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6CB4"/>
        <bgColor indexed="64"/>
      </patternFill>
    </fill>
    <fill>
      <patternFill patternType="solid">
        <fgColor rgb="FFE890B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BB3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1BB"/>
        <bgColor indexed="64"/>
      </patternFill>
    </fill>
    <fill>
      <patternFill patternType="solid">
        <fgColor rgb="FFE37EFE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B7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2" fillId="0" borderId="0" xfId="0" applyFont="1"/>
    <xf numFmtId="44" fontId="0" fillId="0" borderId="0" xfId="1" applyNumberFormat="1" applyFont="1"/>
    <xf numFmtId="44" fontId="2" fillId="0" borderId="0" xfId="1" applyNumberFormat="1" applyFont="1" applyAlignment="1">
      <alignment horizontal="center"/>
    </xf>
    <xf numFmtId="44" fontId="0" fillId="0" borderId="1" xfId="1" applyNumberFormat="1" applyFont="1" applyBorder="1"/>
    <xf numFmtId="44" fontId="0" fillId="0" borderId="3" xfId="1" applyNumberFormat="1" applyFont="1" applyBorder="1"/>
    <xf numFmtId="44" fontId="0" fillId="3" borderId="1" xfId="1" applyNumberFormat="1" applyFont="1" applyFill="1" applyBorder="1"/>
    <xf numFmtId="44" fontId="0" fillId="5" borderId="1" xfId="1" applyNumberFormat="1" applyFont="1" applyFill="1" applyBorder="1"/>
    <xf numFmtId="44" fontId="4" fillId="8" borderId="2" xfId="1" applyNumberFormat="1" applyFont="1" applyFill="1" applyBorder="1"/>
    <xf numFmtId="44" fontId="4" fillId="10" borderId="4" xfId="1" applyNumberFormat="1" applyFont="1" applyFill="1" applyBorder="1"/>
    <xf numFmtId="44" fontId="2" fillId="7" borderId="1" xfId="1" applyNumberFormat="1" applyFont="1" applyFill="1" applyBorder="1"/>
    <xf numFmtId="9" fontId="2" fillId="7" borderId="1" xfId="2" applyFont="1" applyFill="1" applyBorder="1"/>
    <xf numFmtId="9" fontId="0" fillId="9" borderId="1" xfId="2" applyFont="1" applyFill="1" applyBorder="1"/>
    <xf numFmtId="44" fontId="1" fillId="7" borderId="1" xfId="2" applyNumberFormat="1" applyFont="1" applyFill="1" applyBorder="1"/>
    <xf numFmtId="9" fontId="0" fillId="0" borderId="0" xfId="2" applyFont="1"/>
    <xf numFmtId="44" fontId="0" fillId="12" borderId="1" xfId="1" applyNumberFormat="1" applyFont="1" applyFill="1" applyBorder="1"/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1" xfId="0" applyFill="1" applyBorder="1"/>
    <xf numFmtId="0" fontId="2" fillId="0" borderId="0" xfId="0" applyFont="1" applyFill="1"/>
    <xf numFmtId="44" fontId="0" fillId="0" borderId="0" xfId="0" applyNumberFormat="1"/>
    <xf numFmtId="44" fontId="2" fillId="0" borderId="1" xfId="0" applyNumberFormat="1" applyFont="1" applyFill="1" applyBorder="1"/>
    <xf numFmtId="0" fontId="0" fillId="0" borderId="6" xfId="0" applyFill="1" applyBorder="1"/>
    <xf numFmtId="44" fontId="2" fillId="0" borderId="0" xfId="0" applyNumberFormat="1" applyFont="1"/>
    <xf numFmtId="44" fontId="2" fillId="11" borderId="6" xfId="0" applyNumberFormat="1" applyFont="1" applyFill="1" applyBorder="1"/>
    <xf numFmtId="14" fontId="0" fillId="0" borderId="0" xfId="0" applyNumberFormat="1" applyFill="1"/>
    <xf numFmtId="49" fontId="0" fillId="0" borderId="1" xfId="0" applyNumberFormat="1" applyFill="1" applyBorder="1" applyAlignment="1">
      <alignment horizontal="center"/>
    </xf>
    <xf numFmtId="44" fontId="2" fillId="0" borderId="6" xfId="0" applyNumberFormat="1" applyFont="1" applyFill="1" applyBorder="1"/>
    <xf numFmtId="44" fontId="2" fillId="0" borderId="0" xfId="0" applyNumberFormat="1" applyFont="1" applyFill="1" applyBorder="1"/>
    <xf numFmtId="0" fontId="2" fillId="0" borderId="0" xfId="0" applyFont="1" applyAlignment="1">
      <alignment horizontal="center" wrapText="1"/>
    </xf>
    <xf numFmtId="9" fontId="0" fillId="5" borderId="1" xfId="2" applyFont="1" applyFill="1" applyBorder="1"/>
    <xf numFmtId="1" fontId="0" fillId="0" borderId="0" xfId="0" applyNumberFormat="1" applyAlignment="1">
      <alignment horizontal="center"/>
    </xf>
    <xf numFmtId="1" fontId="0" fillId="0" borderId="1" xfId="0" applyNumberFormat="1" applyFill="1" applyBorder="1" applyAlignment="1">
      <alignment horizontal="center"/>
    </xf>
    <xf numFmtId="44" fontId="2" fillId="0" borderId="0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44" fontId="2" fillId="15" borderId="10" xfId="0" applyNumberFormat="1" applyFont="1" applyFill="1" applyBorder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4" fontId="2" fillId="15" borderId="5" xfId="0" applyNumberFormat="1" applyFont="1" applyFill="1" applyBorder="1" applyAlignment="1">
      <alignment horizontal="center" wrapText="1"/>
    </xf>
    <xf numFmtId="49" fontId="2" fillId="15" borderId="14" xfId="0" applyNumberFormat="1" applyFont="1" applyFill="1" applyBorder="1" applyAlignment="1">
      <alignment horizontal="center" wrapText="1"/>
    </xf>
    <xf numFmtId="1" fontId="2" fillId="15" borderId="14" xfId="0" applyNumberFormat="1" applyFont="1" applyFill="1" applyBorder="1" applyAlignment="1">
      <alignment horizontal="center" wrapText="1"/>
    </xf>
    <xf numFmtId="44" fontId="2" fillId="15" borderId="14" xfId="0" applyNumberFormat="1" applyFont="1" applyFill="1" applyBorder="1" applyAlignment="1">
      <alignment horizontal="center" wrapText="1"/>
    </xf>
    <xf numFmtId="44" fontId="0" fillId="17" borderId="1" xfId="1" applyNumberFormat="1" applyFont="1" applyFill="1" applyBorder="1"/>
    <xf numFmtId="44" fontId="2" fillId="4" borderId="1" xfId="1" applyNumberFormat="1" applyFont="1" applyFill="1" applyBorder="1"/>
    <xf numFmtId="14" fontId="2" fillId="15" borderId="2" xfId="0" applyNumberFormat="1" applyFont="1" applyFill="1" applyBorder="1"/>
    <xf numFmtId="49" fontId="2" fillId="15" borderId="11" xfId="0" applyNumberFormat="1" applyFont="1" applyFill="1" applyBorder="1" applyAlignment="1">
      <alignment horizontal="center"/>
    </xf>
    <xf numFmtId="1" fontId="2" fillId="15" borderId="11" xfId="0" applyNumberFormat="1" applyFont="1" applyFill="1" applyBorder="1" applyAlignment="1">
      <alignment horizontal="center"/>
    </xf>
    <xf numFmtId="44" fontId="2" fillId="15" borderId="11" xfId="0" applyNumberFormat="1" applyFont="1" applyFill="1" applyBorder="1" applyAlignment="1">
      <alignment horizontal="center"/>
    </xf>
    <xf numFmtId="1" fontId="2" fillId="15" borderId="10" xfId="0" applyNumberFormat="1" applyFont="1" applyFill="1" applyBorder="1" applyAlignment="1">
      <alignment horizontal="center"/>
    </xf>
    <xf numFmtId="49" fontId="2" fillId="15" borderId="10" xfId="0" applyNumberFormat="1" applyFont="1" applyFill="1" applyBorder="1" applyAlignment="1">
      <alignment horizontal="center"/>
    </xf>
    <xf numFmtId="44" fontId="2" fillId="5" borderId="1" xfId="1" applyNumberFormat="1" applyFont="1" applyFill="1" applyBorder="1"/>
    <xf numFmtId="44" fontId="2" fillId="15" borderId="1" xfId="1" applyNumberFormat="1" applyFont="1" applyFill="1" applyBorder="1"/>
    <xf numFmtId="44" fontId="2" fillId="12" borderId="1" xfId="1" applyNumberFormat="1" applyFont="1" applyFill="1" applyBorder="1"/>
    <xf numFmtId="44" fontId="0" fillId="18" borderId="1" xfId="1" applyNumberFormat="1" applyFont="1" applyFill="1" applyBorder="1"/>
    <xf numFmtId="44" fontId="0" fillId="19" borderId="1" xfId="1" applyNumberFormat="1" applyFont="1" applyFill="1" applyBorder="1"/>
    <xf numFmtId="44" fontId="2" fillId="16" borderId="6" xfId="0" applyNumberFormat="1" applyFont="1" applyFill="1" applyBorder="1" applyAlignment="1">
      <alignment horizontal="center"/>
    </xf>
    <xf numFmtId="1" fontId="2" fillId="16" borderId="6" xfId="0" applyNumberFormat="1" applyFont="1" applyFill="1" applyBorder="1" applyAlignment="1">
      <alignment horizontal="center"/>
    </xf>
    <xf numFmtId="44" fontId="2" fillId="20" borderId="1" xfId="1" applyNumberFormat="1" applyFont="1" applyFill="1" applyBorder="1"/>
    <xf numFmtId="44" fontId="4" fillId="6" borderId="1" xfId="1" applyNumberFormat="1" applyFont="1" applyFill="1" applyBorder="1"/>
    <xf numFmtId="44" fontId="2" fillId="2" borderId="1" xfId="1" applyNumberFormat="1" applyFont="1" applyFill="1" applyBorder="1"/>
    <xf numFmtId="44" fontId="2" fillId="2" borderId="13" xfId="1" applyNumberFormat="1" applyFont="1" applyFill="1" applyBorder="1"/>
    <xf numFmtId="44" fontId="4" fillId="6" borderId="2" xfId="1" applyNumberFormat="1" applyFont="1" applyFill="1" applyBorder="1"/>
    <xf numFmtId="14" fontId="2" fillId="15" borderId="8" xfId="0" applyNumberFormat="1" applyFont="1" applyFill="1" applyBorder="1" applyAlignment="1">
      <alignment horizontal="left"/>
    </xf>
    <xf numFmtId="0" fontId="0" fillId="15" borderId="0" xfId="0" applyFill="1"/>
    <xf numFmtId="0" fontId="2" fillId="15" borderId="0" xfId="0" applyFont="1" applyFill="1"/>
    <xf numFmtId="44" fontId="0" fillId="15" borderId="0" xfId="0" applyNumberFormat="1" applyFill="1"/>
    <xf numFmtId="44" fontId="2" fillId="15" borderId="0" xfId="0" applyNumberFormat="1" applyFont="1" applyFill="1"/>
    <xf numFmtId="0" fontId="0" fillId="5" borderId="0" xfId="0" applyFill="1"/>
    <xf numFmtId="44" fontId="0" fillId="21" borderId="1" xfId="1" applyNumberFormat="1" applyFont="1" applyFill="1" applyBorder="1"/>
    <xf numFmtId="49" fontId="0" fillId="0" borderId="0" xfId="1" applyNumberFormat="1" applyFont="1"/>
    <xf numFmtId="0" fontId="2" fillId="15" borderId="3" xfId="0" applyFont="1" applyFill="1" applyBorder="1" applyAlignment="1">
      <alignment wrapText="1"/>
    </xf>
    <xf numFmtId="0" fontId="2" fillId="15" borderId="3" xfId="0" applyFont="1" applyFill="1" applyBorder="1" applyAlignment="1">
      <alignment horizontal="center" wrapText="1"/>
    </xf>
    <xf numFmtId="0" fontId="2" fillId="15" borderId="6" xfId="0" applyFont="1" applyFill="1" applyBorder="1" applyAlignment="1">
      <alignment wrapText="1"/>
    </xf>
    <xf numFmtId="0" fontId="2" fillId="15" borderId="6" xfId="0" applyFont="1" applyFill="1" applyBorder="1" applyAlignment="1">
      <alignment horizontal="center" wrapText="1"/>
    </xf>
    <xf numFmtId="2" fontId="0" fillId="15" borderId="0" xfId="0" applyNumberFormat="1" applyFill="1"/>
    <xf numFmtId="2" fontId="2" fillId="15" borderId="3" xfId="0" applyNumberFormat="1" applyFont="1" applyFill="1" applyBorder="1" applyAlignment="1">
      <alignment horizontal="center" wrapText="1"/>
    </xf>
    <xf numFmtId="2" fontId="2" fillId="15" borderId="6" xfId="0" applyNumberFormat="1" applyFont="1" applyFill="1" applyBorder="1" applyAlignment="1">
      <alignment horizontal="center" wrapText="1"/>
    </xf>
    <xf numFmtId="2" fontId="0" fillId="0" borderId="0" xfId="0" applyNumberFormat="1"/>
    <xf numFmtId="0" fontId="0" fillId="0" borderId="6" xfId="0" applyNumberFormat="1" applyFill="1" applyBorder="1"/>
    <xf numFmtId="0" fontId="0" fillId="0" borderId="1" xfId="0" applyNumberFormat="1" applyFill="1" applyBorder="1"/>
    <xf numFmtId="1" fontId="2" fillId="15" borderId="14" xfId="0" applyNumberFormat="1" applyFont="1" applyFill="1" applyBorder="1" applyAlignment="1">
      <alignment horizontal="center"/>
    </xf>
    <xf numFmtId="1" fontId="2" fillId="15" borderId="8" xfId="0" applyNumberFormat="1" applyFont="1" applyFill="1" applyBorder="1" applyAlignment="1">
      <alignment horizontal="center"/>
    </xf>
    <xf numFmtId="44" fontId="2" fillId="10" borderId="1" xfId="0" applyNumberFormat="1" applyFont="1" applyFill="1" applyBorder="1" applyAlignment="1">
      <alignment horizontal="center"/>
    </xf>
    <xf numFmtId="1" fontId="0" fillId="0" borderId="6" xfId="0" applyNumberFormat="1" applyFill="1" applyBorder="1" applyAlignment="1">
      <alignment horizontal="center"/>
    </xf>
    <xf numFmtId="14" fontId="0" fillId="0" borderId="15" xfId="0" applyNumberFormat="1" applyFill="1" applyBorder="1"/>
    <xf numFmtId="49" fontId="0" fillId="0" borderId="16" xfId="0" applyNumberFormat="1" applyFill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6" xfId="0" applyNumberFormat="1" applyFill="1" applyBorder="1" applyAlignment="1">
      <alignment horizontal="center"/>
    </xf>
    <xf numFmtId="44" fontId="2" fillId="10" borderId="16" xfId="0" applyNumberFormat="1" applyFont="1" applyFill="1" applyBorder="1" applyAlignment="1">
      <alignment horizontal="center"/>
    </xf>
    <xf numFmtId="44" fontId="2" fillId="10" borderId="17" xfId="0" applyNumberFormat="1" applyFont="1" applyFill="1" applyBorder="1" applyAlignment="1">
      <alignment horizontal="center"/>
    </xf>
    <xf numFmtId="44" fontId="2" fillId="6" borderId="16" xfId="0" applyNumberFormat="1" applyFont="1" applyFill="1" applyBorder="1"/>
    <xf numFmtId="44" fontId="2" fillId="12" borderId="16" xfId="0" applyNumberFormat="1" applyFont="1" applyFill="1" applyBorder="1"/>
    <xf numFmtId="44" fontId="2" fillId="0" borderId="16" xfId="0" applyNumberFormat="1" applyFont="1" applyFill="1" applyBorder="1"/>
    <xf numFmtId="44" fontId="2" fillId="14" borderId="16" xfId="0" applyNumberFormat="1" applyFont="1" applyFill="1" applyBorder="1"/>
    <xf numFmtId="44" fontId="2" fillId="5" borderId="16" xfId="0" applyNumberFormat="1" applyFont="1" applyFill="1" applyBorder="1"/>
    <xf numFmtId="14" fontId="0" fillId="0" borderId="18" xfId="0" applyNumberFormat="1" applyFill="1" applyBorder="1"/>
    <xf numFmtId="44" fontId="2" fillId="0" borderId="19" xfId="0" applyNumberFormat="1" applyFont="1" applyFill="1" applyBorder="1"/>
    <xf numFmtId="14" fontId="0" fillId="0" borderId="20" xfId="0" applyNumberFormat="1" applyFill="1" applyBorder="1"/>
    <xf numFmtId="49" fontId="0" fillId="0" borderId="21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21" xfId="0" applyNumberFormat="1" applyFill="1" applyBorder="1" applyAlignment="1">
      <alignment horizontal="center"/>
    </xf>
    <xf numFmtId="44" fontId="2" fillId="10" borderId="21" xfId="0" applyNumberFormat="1" applyFont="1" applyFill="1" applyBorder="1" applyAlignment="1">
      <alignment horizontal="center"/>
    </xf>
    <xf numFmtId="44" fontId="2" fillId="0" borderId="22" xfId="0" applyNumberFormat="1" applyFont="1" applyFill="1" applyBorder="1" applyAlignment="1">
      <alignment horizontal="center"/>
    </xf>
    <xf numFmtId="44" fontId="2" fillId="0" borderId="22" xfId="0" applyNumberFormat="1" applyFont="1" applyFill="1" applyBorder="1"/>
    <xf numFmtId="44" fontId="2" fillId="0" borderId="23" xfId="0" applyNumberFormat="1" applyFont="1" applyFill="1" applyBorder="1"/>
    <xf numFmtId="14" fontId="2" fillId="16" borderId="6" xfId="0" applyNumberFormat="1" applyFont="1" applyFill="1" applyBorder="1" applyAlignment="1">
      <alignment horizontal="left"/>
    </xf>
    <xf numFmtId="49" fontId="2" fillId="16" borderId="6" xfId="0" applyNumberFormat="1" applyFont="1" applyFill="1" applyBorder="1" applyAlignment="1">
      <alignment horizontal="center"/>
    </xf>
    <xf numFmtId="1" fontId="2" fillId="15" borderId="5" xfId="0" applyNumberFormat="1" applyFont="1" applyFill="1" applyBorder="1" applyAlignment="1">
      <alignment horizontal="center"/>
    </xf>
    <xf numFmtId="49" fontId="2" fillId="15" borderId="7" xfId="0" applyNumberFormat="1" applyFont="1" applyFill="1" applyBorder="1" applyAlignment="1">
      <alignment horizontal="center"/>
    </xf>
    <xf numFmtId="49" fontId="0" fillId="0" borderId="16" xfId="0" applyNumberFormat="1" applyBorder="1"/>
    <xf numFmtId="49" fontId="0" fillId="0" borderId="1" xfId="0" applyNumberFormat="1" applyBorder="1"/>
    <xf numFmtId="49" fontId="0" fillId="0" borderId="21" xfId="0" applyNumberFormat="1" applyBorder="1"/>
    <xf numFmtId="49" fontId="2" fillId="15" borderId="11" xfId="0" applyNumberFormat="1" applyFont="1" applyFill="1" applyBorder="1"/>
    <xf numFmtId="49" fontId="2" fillId="16" borderId="9" xfId="0" applyNumberFormat="1" applyFont="1" applyFill="1" applyBorder="1" applyAlignment="1">
      <alignment horizontal="center"/>
    </xf>
    <xf numFmtId="44" fontId="2" fillId="15" borderId="8" xfId="0" applyNumberFormat="1" applyFont="1" applyFill="1" applyBorder="1" applyAlignment="1">
      <alignment horizontal="center"/>
    </xf>
    <xf numFmtId="14" fontId="0" fillId="0" borderId="24" xfId="0" applyNumberFormat="1" applyFill="1" applyBorder="1"/>
    <xf numFmtId="1" fontId="0" fillId="0" borderId="3" xfId="0" applyNumberFormat="1" applyFill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3" xfId="0" applyNumberFormat="1" applyBorder="1"/>
    <xf numFmtId="1" fontId="0" fillId="0" borderId="3" xfId="0" applyNumberFormat="1" applyBorder="1" applyAlignment="1">
      <alignment horizontal="center"/>
    </xf>
    <xf numFmtId="1" fontId="2" fillId="15" borderId="3" xfId="0" applyNumberFormat="1" applyFont="1" applyFill="1" applyBorder="1" applyAlignment="1">
      <alignment horizontal="center"/>
    </xf>
    <xf numFmtId="14" fontId="0" fillId="0" borderId="25" xfId="0" applyNumberFormat="1" applyFill="1" applyBorder="1"/>
    <xf numFmtId="49" fontId="0" fillId="0" borderId="6" xfId="0" applyNumberFormat="1" applyFill="1" applyBorder="1" applyAlignment="1">
      <alignment horizontal="center"/>
    </xf>
    <xf numFmtId="49" fontId="0" fillId="0" borderId="6" xfId="0" applyNumberFormat="1" applyBorder="1"/>
    <xf numFmtId="1" fontId="0" fillId="0" borderId="6" xfId="0" applyNumberFormat="1" applyBorder="1" applyAlignment="1">
      <alignment horizontal="center"/>
    </xf>
    <xf numFmtId="44" fontId="0" fillId="0" borderId="6" xfId="1" applyNumberFormat="1" applyFont="1" applyBorder="1"/>
    <xf numFmtId="44" fontId="0" fillId="0" borderId="2" xfId="1" applyNumberFormat="1" applyFont="1" applyBorder="1"/>
    <xf numFmtId="44" fontId="0" fillId="0" borderId="11" xfId="1" applyNumberFormat="1" applyFont="1" applyBorder="1"/>
    <xf numFmtId="0" fontId="2" fillId="0" borderId="0" xfId="0" applyFont="1" applyAlignment="1"/>
    <xf numFmtId="0" fontId="0" fillId="0" borderId="0" xfId="0" applyAlignment="1"/>
    <xf numFmtId="44" fontId="0" fillId="19" borderId="6" xfId="1" applyNumberFormat="1" applyFont="1" applyFill="1" applyBorder="1"/>
    <xf numFmtId="44" fontId="0" fillId="5" borderId="6" xfId="1" applyNumberFormat="1" applyFont="1" applyFill="1" applyBorder="1"/>
    <xf numFmtId="44" fontId="0" fillId="19" borderId="2" xfId="1" applyNumberFormat="1" applyFont="1" applyFill="1" applyBorder="1"/>
    <xf numFmtId="44" fontId="0" fillId="19" borderId="11" xfId="1" applyNumberFormat="1" applyFont="1" applyFill="1" applyBorder="1"/>
    <xf numFmtId="44" fontId="0" fillId="5" borderId="26" xfId="1" applyNumberFormat="1" applyFont="1" applyFill="1" applyBorder="1"/>
    <xf numFmtId="44" fontId="3" fillId="5" borderId="0" xfId="1" applyNumberFormat="1" applyFont="1" applyFill="1" applyBorder="1"/>
    <xf numFmtId="10" fontId="2" fillId="0" borderId="1" xfId="2" applyNumberFormat="1" applyFont="1" applyFill="1" applyBorder="1" applyAlignment="1">
      <alignment horizontal="center" wrapText="1"/>
    </xf>
    <xf numFmtId="44" fontId="2" fillId="15" borderId="6" xfId="0" applyNumberFormat="1" applyFont="1" applyFill="1" applyBorder="1" applyAlignment="1">
      <alignment wrapText="1"/>
    </xf>
    <xf numFmtId="44" fontId="2" fillId="4" borderId="6" xfId="0" applyNumberFormat="1" applyFont="1" applyFill="1" applyBorder="1"/>
    <xf numFmtId="9" fontId="2" fillId="0" borderId="1" xfId="2" applyNumberFormat="1" applyFont="1" applyFill="1" applyBorder="1" applyAlignment="1">
      <alignment horizontal="center" wrapText="1"/>
    </xf>
    <xf numFmtId="44" fontId="2" fillId="10" borderId="6" xfId="0" applyNumberFormat="1" applyFont="1" applyFill="1" applyBorder="1" applyAlignment="1">
      <alignment horizontal="center"/>
    </xf>
    <xf numFmtId="44" fontId="2" fillId="10" borderId="27" xfId="0" applyNumberFormat="1" applyFont="1" applyFill="1" applyBorder="1" applyAlignment="1">
      <alignment horizontal="center"/>
    </xf>
    <xf numFmtId="44" fontId="2" fillId="6" borderId="6" xfId="0" applyNumberFormat="1" applyFont="1" applyFill="1" applyBorder="1"/>
    <xf numFmtId="44" fontId="2" fillId="12" borderId="6" xfId="0" applyNumberFormat="1" applyFont="1" applyFill="1" applyBorder="1"/>
    <xf numFmtId="44" fontId="2" fillId="5" borderId="6" xfId="0" applyNumberFormat="1" applyFont="1" applyFill="1" applyBorder="1"/>
    <xf numFmtId="44" fontId="2" fillId="5" borderId="28" xfId="0" applyNumberFormat="1" applyFont="1" applyFill="1" applyBorder="1"/>
    <xf numFmtId="44" fontId="2" fillId="15" borderId="3" xfId="0" applyNumberFormat="1" applyFont="1" applyFill="1" applyBorder="1" applyAlignment="1">
      <alignment horizontal="center"/>
    </xf>
    <xf numFmtId="44" fontId="2" fillId="10" borderId="3" xfId="0" applyNumberFormat="1" applyFont="1" applyFill="1" applyBorder="1" applyAlignment="1">
      <alignment horizontal="center"/>
    </xf>
    <xf numFmtId="14" fontId="2" fillId="16" borderId="2" xfId="0" applyNumberFormat="1" applyFont="1" applyFill="1" applyBorder="1" applyAlignment="1">
      <alignment horizontal="left"/>
    </xf>
    <xf numFmtId="1" fontId="2" fillId="16" borderId="11" xfId="0" applyNumberFormat="1" applyFont="1" applyFill="1" applyBorder="1" applyAlignment="1">
      <alignment horizontal="center"/>
    </xf>
    <xf numFmtId="49" fontId="2" fillId="16" borderId="11" xfId="0" applyNumberFormat="1" applyFont="1" applyFill="1" applyBorder="1" applyAlignment="1">
      <alignment horizontal="center"/>
    </xf>
    <xf numFmtId="44" fontId="2" fillId="16" borderId="11" xfId="0" applyNumberFormat="1" applyFont="1" applyFill="1" applyBorder="1" applyAlignment="1">
      <alignment horizontal="center"/>
    </xf>
    <xf numFmtId="44" fontId="2" fillId="16" borderId="26" xfId="0" applyNumberFormat="1" applyFont="1" applyFill="1" applyBorder="1" applyAlignment="1">
      <alignment horizontal="center"/>
    </xf>
    <xf numFmtId="44" fontId="2" fillId="5" borderId="29" xfId="0" applyNumberFormat="1" applyFont="1" applyFill="1" applyBorder="1"/>
    <xf numFmtId="9" fontId="2" fillId="0" borderId="0" xfId="2" applyFont="1" applyAlignment="1"/>
    <xf numFmtId="44" fontId="0" fillId="15" borderId="10" xfId="0" applyNumberFormat="1" applyFont="1" applyFill="1" applyBorder="1" applyAlignment="1">
      <alignment horizontal="center"/>
    </xf>
    <xf numFmtId="44" fontId="0" fillId="15" borderId="16" xfId="0" applyNumberFormat="1" applyFont="1" applyFill="1" applyBorder="1" applyAlignment="1">
      <alignment horizontal="center"/>
    </xf>
    <xf numFmtId="44" fontId="0" fillId="15" borderId="1" xfId="0" applyNumberFormat="1" applyFont="1" applyFill="1" applyBorder="1" applyAlignment="1">
      <alignment horizontal="center"/>
    </xf>
    <xf numFmtId="44" fontId="0" fillId="15" borderId="21" xfId="0" applyNumberFormat="1" applyFont="1" applyFill="1" applyBorder="1" applyAlignment="1">
      <alignment horizontal="center"/>
    </xf>
    <xf numFmtId="44" fontId="0" fillId="15" borderId="3" xfId="0" applyNumberFormat="1" applyFont="1" applyFill="1" applyBorder="1" applyAlignment="1">
      <alignment horizontal="center"/>
    </xf>
    <xf numFmtId="44" fontId="0" fillId="16" borderId="6" xfId="0" applyNumberFormat="1" applyFont="1" applyFill="1" applyBorder="1" applyAlignment="1">
      <alignment horizontal="center"/>
    </xf>
    <xf numFmtId="44" fontId="0" fillId="16" borderId="11" xfId="0" applyNumberFormat="1" applyFont="1" applyFill="1" applyBorder="1" applyAlignment="1">
      <alignment horizontal="center"/>
    </xf>
    <xf numFmtId="44" fontId="0" fillId="0" borderId="0" xfId="0" applyNumberFormat="1" applyFont="1" applyAlignment="1">
      <alignment horizontal="center"/>
    </xf>
    <xf numFmtId="44" fontId="0" fillId="15" borderId="11" xfId="0" applyNumberFormat="1" applyFont="1" applyFill="1" applyBorder="1" applyAlignment="1">
      <alignment horizontal="center"/>
    </xf>
    <xf numFmtId="44" fontId="0" fillId="0" borderId="0" xfId="1" applyFont="1"/>
    <xf numFmtId="44" fontId="2" fillId="22" borderId="0" xfId="1" applyFont="1" applyFill="1" applyAlignment="1">
      <alignment horizontal="center"/>
    </xf>
    <xf numFmtId="44" fontId="4" fillId="6" borderId="1" xfId="1" applyFont="1" applyFill="1" applyBorder="1"/>
    <xf numFmtId="0" fontId="0" fillId="22" borderId="0" xfId="0" applyFill="1"/>
    <xf numFmtId="44" fontId="2" fillId="22" borderId="4" xfId="1" applyFont="1" applyFill="1" applyBorder="1"/>
    <xf numFmtId="44" fontId="0" fillId="22" borderId="1" xfId="1" applyFont="1" applyFill="1" applyBorder="1"/>
    <xf numFmtId="44" fontId="2" fillId="20" borderId="1" xfId="1" applyFont="1" applyFill="1" applyBorder="1"/>
    <xf numFmtId="44" fontId="2" fillId="2" borderId="1" xfId="1" applyFont="1" applyFill="1" applyBorder="1"/>
    <xf numFmtId="44" fontId="4" fillId="6" borderId="4" xfId="1" applyFont="1" applyFill="1" applyBorder="1"/>
    <xf numFmtId="44" fontId="0" fillId="17" borderId="13" xfId="1" applyNumberFormat="1" applyFont="1" applyFill="1" applyBorder="1"/>
    <xf numFmtId="44" fontId="2" fillId="5" borderId="13" xfId="1" applyNumberFormat="1" applyFont="1" applyFill="1" applyBorder="1"/>
    <xf numFmtId="44" fontId="1" fillId="22" borderId="3" xfId="1" applyFont="1" applyFill="1" applyBorder="1"/>
    <xf numFmtId="44" fontId="0" fillId="4" borderId="0" xfId="1" applyFont="1" applyFill="1"/>
    <xf numFmtId="44" fontId="2" fillId="4" borderId="0" xfId="1" applyFont="1" applyFill="1" applyAlignment="1">
      <alignment horizontal="right"/>
    </xf>
    <xf numFmtId="44" fontId="2" fillId="6" borderId="13" xfId="1" applyFont="1" applyFill="1" applyBorder="1"/>
    <xf numFmtId="44" fontId="0" fillId="0" borderId="30" xfId="1" applyFont="1" applyBorder="1"/>
    <xf numFmtId="44" fontId="2" fillId="6" borderId="12" xfId="1" applyFont="1" applyFill="1" applyBorder="1"/>
    <xf numFmtId="44" fontId="2" fillId="0" borderId="0" xfId="1" applyFont="1"/>
    <xf numFmtId="44" fontId="1" fillId="0" borderId="0" xfId="1" applyAlignment="1">
      <alignment horizontal="right"/>
    </xf>
    <xf numFmtId="44" fontId="0" fillId="22" borderId="4" xfId="1" applyFont="1" applyFill="1" applyBorder="1"/>
    <xf numFmtId="44" fontId="2" fillId="15" borderId="4" xfId="1" applyFont="1" applyFill="1" applyBorder="1"/>
    <xf numFmtId="0" fontId="0" fillId="4" borderId="0" xfId="0" applyFill="1"/>
    <xf numFmtId="44" fontId="0" fillId="3" borderId="4" xfId="1" applyFont="1" applyFill="1" applyBorder="1"/>
    <xf numFmtId="44" fontId="0" fillId="0" borderId="0" xfId="1" applyFont="1" applyAlignment="1">
      <alignment horizontal="right"/>
    </xf>
    <xf numFmtId="44" fontId="2" fillId="3" borderId="4" xfId="1" applyFont="1" applyFill="1" applyBorder="1"/>
    <xf numFmtId="44" fontId="2" fillId="11" borderId="4" xfId="1" applyFont="1" applyFill="1" applyBorder="1"/>
    <xf numFmtId="0" fontId="2" fillId="4" borderId="0" xfId="0" applyFont="1" applyFill="1"/>
    <xf numFmtId="44" fontId="2" fillId="13" borderId="4" xfId="1" applyFont="1" applyFill="1" applyBorder="1"/>
    <xf numFmtId="44" fontId="0" fillId="4" borderId="0" xfId="1" applyFont="1" applyFill="1" applyAlignment="1">
      <alignment horizontal="right"/>
    </xf>
    <xf numFmtId="44" fontId="3" fillId="22" borderId="0" xfId="1" applyNumberFormat="1" applyFont="1" applyFill="1"/>
    <xf numFmtId="44" fontId="0" fillId="0" borderId="0" xfId="1" applyFont="1" applyFill="1"/>
    <xf numFmtId="0" fontId="0" fillId="0" borderId="0" xfId="0" applyFill="1"/>
    <xf numFmtId="44" fontId="0" fillId="0" borderId="0" xfId="1" applyFont="1" applyFill="1" applyBorder="1"/>
    <xf numFmtId="44" fontId="0" fillId="0" borderId="1" xfId="1" applyFont="1" applyFill="1" applyBorder="1"/>
    <xf numFmtId="44" fontId="0" fillId="0" borderId="3" xfId="1" applyFont="1" applyFill="1" applyBorder="1"/>
    <xf numFmtId="0" fontId="2" fillId="4" borderId="0" xfId="0" applyFont="1" applyFill="1" applyAlignment="1">
      <alignment horizontal="center"/>
    </xf>
    <xf numFmtId="44" fontId="2" fillId="11" borderId="1" xfId="0" applyNumberFormat="1" applyFont="1" applyFill="1" applyBorder="1" applyAlignment="1">
      <alignment horizontal="center" vertical="center" wrapText="1"/>
    </xf>
    <xf numFmtId="44" fontId="2" fillId="12" borderId="1" xfId="0" applyNumberFormat="1" applyFont="1" applyFill="1" applyBorder="1" applyAlignment="1">
      <alignment horizontal="center" vertical="center" wrapText="1"/>
    </xf>
    <xf numFmtId="44" fontId="2" fillId="15" borderId="3" xfId="0" applyNumberFormat="1" applyFont="1" applyFill="1" applyBorder="1" applyAlignment="1">
      <alignment horizontal="center" vertical="center" wrapText="1"/>
    </xf>
    <xf numFmtId="10" fontId="2" fillId="0" borderId="1" xfId="2" applyNumberFormat="1" applyFont="1" applyFill="1" applyBorder="1" applyAlignment="1">
      <alignment horizontal="center" vertical="center" wrapText="1"/>
    </xf>
    <xf numFmtId="9" fontId="2" fillId="0" borderId="1" xfId="2" applyNumberFormat="1" applyFont="1" applyFill="1" applyBorder="1" applyAlignment="1">
      <alignment horizontal="center" vertical="center" wrapText="1"/>
    </xf>
    <xf numFmtId="44" fontId="2" fillId="15" borderId="6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2" fillId="15" borderId="27" xfId="0" applyFont="1" applyFill="1" applyBorder="1" applyAlignment="1">
      <alignment horizontal="center" wrapText="1"/>
    </xf>
    <xf numFmtId="0" fontId="2" fillId="15" borderId="31" xfId="0" applyFont="1" applyFill="1" applyBorder="1" applyAlignment="1">
      <alignment horizontal="center" wrapText="1"/>
    </xf>
    <xf numFmtId="44" fontId="1" fillId="0" borderId="0" xfId="1" applyFont="1" applyAlignment="1">
      <alignment horizontal="right"/>
    </xf>
    <xf numFmtId="44" fontId="0" fillId="0" borderId="0" xfId="1" applyFont="1" applyAlignment="1">
      <alignment horizontal="left"/>
    </xf>
    <xf numFmtId="44" fontId="0" fillId="0" borderId="12" xfId="1" applyFont="1" applyFill="1" applyBorder="1"/>
    <xf numFmtId="44" fontId="0" fillId="0" borderId="26" xfId="1" applyNumberFormat="1" applyFont="1" applyBorder="1"/>
  </cellXfs>
  <cellStyles count="3">
    <cellStyle name="Moneda" xfId="1" builtinId="4"/>
    <cellStyle name="Normal" xfId="0" builtinId="0"/>
    <cellStyle name="Porcentaje" xfId="2" builtinId="5"/>
  </cellStyles>
  <dxfs count="31"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  <dxf>
      <font>
        <strike val="0"/>
        <color rgb="FFFF0000"/>
      </font>
    </dxf>
  </dxfs>
  <tableStyles count="0" defaultTableStyle="TableStyleMedium2" defaultPivotStyle="PivotStyleLight16"/>
  <colors>
    <mruColors>
      <color rgb="FFFF71BB"/>
      <color rgb="FFFC6CB4"/>
      <color rgb="FFFFB7FF"/>
      <color rgb="FFFFCCFF"/>
      <color rgb="FFE37EFE"/>
      <color rgb="FFFFBB33"/>
      <color rgb="FFE890B8"/>
      <color rgb="FFCC99FF"/>
      <color rgb="FFFFFF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D28"/>
  <sheetViews>
    <sheetView zoomScale="75" zoomScaleNormal="75" workbookViewId="0"/>
  </sheetViews>
  <sheetFormatPr baseColWidth="10" defaultRowHeight="15" x14ac:dyDescent="0.25"/>
  <cols>
    <col min="1" max="1" width="15.7109375" customWidth="1"/>
    <col min="2" max="2" width="18.7109375" customWidth="1"/>
    <col min="3" max="3" width="25.7109375" customWidth="1"/>
    <col min="4" max="4" width="7.7109375" style="77" customWidth="1"/>
    <col min="5" max="5" width="12.7109375" style="20" customWidth="1"/>
    <col min="6" max="8" width="12.7109375" style="23" customWidth="1"/>
    <col min="9" max="9" width="7.7109375" customWidth="1"/>
    <col min="10" max="10" width="15.7109375" customWidth="1"/>
    <col min="11" max="11" width="18.7109375" customWidth="1"/>
    <col min="12" max="12" width="25.7109375" customWidth="1"/>
    <col min="13" max="13" width="7.7109375" customWidth="1"/>
    <col min="14" max="17" width="12.7109375" customWidth="1"/>
    <col min="18" max="18" width="7.7109375" customWidth="1"/>
    <col min="19" max="19" width="15.7109375" customWidth="1"/>
    <col min="20" max="20" width="18.7109375" customWidth="1"/>
    <col min="21" max="21" width="25.7109375" customWidth="1"/>
    <col min="22" max="22" width="7.7109375" customWidth="1"/>
    <col min="23" max="26" width="12.7109375" customWidth="1"/>
    <col min="27" max="27" width="7.7109375" customWidth="1"/>
    <col min="28" max="28" width="15.7109375" customWidth="1"/>
    <col min="29" max="29" width="18.7109375" customWidth="1"/>
    <col min="30" max="30" width="25.7109375" customWidth="1"/>
    <col min="31" max="31" width="7.7109375" customWidth="1"/>
    <col min="32" max="35" width="12.7109375" customWidth="1"/>
    <col min="36" max="36" width="7.7109375" customWidth="1"/>
    <col min="37" max="37" width="15.7109375" customWidth="1"/>
    <col min="38" max="38" width="18.7109375" customWidth="1"/>
    <col min="39" max="39" width="25.7109375" customWidth="1"/>
    <col min="40" max="40" width="7.7109375" customWidth="1"/>
    <col min="41" max="44" width="12.7109375" customWidth="1"/>
    <col min="45" max="45" width="7.7109375" customWidth="1"/>
    <col min="46" max="46" width="15.7109375" customWidth="1"/>
    <col min="47" max="47" width="18.7109375" customWidth="1"/>
    <col min="48" max="48" width="25.7109375" customWidth="1"/>
    <col min="49" max="49" width="7.7109375" customWidth="1"/>
    <col min="50" max="53" width="12.7109375" customWidth="1"/>
    <col min="54" max="54" width="7.7109375" customWidth="1"/>
    <col min="55" max="55" width="15.7109375" customWidth="1"/>
    <col min="56" max="56" width="18.7109375" customWidth="1"/>
    <col min="57" max="57" width="25.7109375" customWidth="1"/>
    <col min="58" max="58" width="7.7109375" customWidth="1"/>
    <col min="59" max="62" width="12.7109375" customWidth="1"/>
    <col min="63" max="63" width="7.7109375" customWidth="1"/>
    <col min="64" max="64" width="15.7109375" customWidth="1"/>
    <col min="65" max="65" width="18.7109375" customWidth="1"/>
    <col min="66" max="66" width="25.7109375" customWidth="1"/>
    <col min="67" max="67" width="7.7109375" customWidth="1"/>
    <col min="68" max="71" width="12.7109375" customWidth="1"/>
    <col min="72" max="72" width="7.7109375" customWidth="1"/>
    <col min="73" max="73" width="15.7109375" customWidth="1"/>
    <col min="74" max="74" width="18.7109375" customWidth="1"/>
    <col min="75" max="75" width="25.7109375" customWidth="1"/>
    <col min="76" max="76" width="7.7109375" customWidth="1"/>
    <col min="77" max="80" width="12.7109375" customWidth="1"/>
    <col min="81" max="81" width="7.7109375" customWidth="1"/>
    <col min="82" max="82" width="15.7109375" customWidth="1"/>
    <col min="83" max="83" width="18.7109375" customWidth="1"/>
    <col min="84" max="84" width="25.7109375" customWidth="1"/>
    <col min="85" max="85" width="7.7109375" customWidth="1"/>
    <col min="86" max="89" width="12.7109375" customWidth="1"/>
    <col min="90" max="90" width="7.7109375" customWidth="1"/>
    <col min="91" max="91" width="15.7109375" customWidth="1"/>
    <col min="92" max="92" width="18.7109375" customWidth="1"/>
    <col min="93" max="93" width="25.7109375" customWidth="1"/>
    <col min="94" max="94" width="7.7109375" customWidth="1"/>
    <col min="96" max="98" width="12.7109375" customWidth="1"/>
    <col min="99" max="99" width="7.7109375" customWidth="1"/>
    <col min="100" max="100" width="15.7109375" customWidth="1"/>
    <col min="101" max="101" width="18.7109375" customWidth="1"/>
    <col min="102" max="102" width="25.7109375" customWidth="1"/>
    <col min="103" max="103" width="7.7109375" customWidth="1"/>
    <col min="104" max="107" width="12.7109375" customWidth="1"/>
    <col min="108" max="108" width="7.7109375" customWidth="1"/>
  </cols>
  <sheetData>
    <row r="1" spans="1:108" x14ac:dyDescent="0.25">
      <c r="A1" s="64" t="s">
        <v>69</v>
      </c>
      <c r="B1" s="63"/>
      <c r="C1" s="63"/>
      <c r="D1" s="74"/>
      <c r="E1" s="65"/>
      <c r="F1" s="66"/>
      <c r="G1" s="66"/>
      <c r="H1" s="66"/>
      <c r="I1" s="185"/>
      <c r="J1" s="64" t="s">
        <v>70</v>
      </c>
      <c r="K1" s="63"/>
      <c r="L1" s="63"/>
      <c r="M1" s="74"/>
      <c r="N1" s="65"/>
      <c r="O1" s="66"/>
      <c r="P1" s="66"/>
      <c r="Q1" s="66"/>
      <c r="R1" s="185"/>
      <c r="S1" s="64" t="s">
        <v>71</v>
      </c>
      <c r="T1" s="63"/>
      <c r="U1" s="63"/>
      <c r="V1" s="74"/>
      <c r="W1" s="65"/>
      <c r="X1" s="66"/>
      <c r="Y1" s="66"/>
      <c r="Z1" s="66"/>
      <c r="AA1" s="185"/>
      <c r="AB1" s="64" t="s">
        <v>72</v>
      </c>
      <c r="AC1" s="63"/>
      <c r="AD1" s="63"/>
      <c r="AE1" s="74"/>
      <c r="AF1" s="65"/>
      <c r="AG1" s="66"/>
      <c r="AH1" s="66"/>
      <c r="AI1" s="66"/>
      <c r="AJ1" s="185"/>
      <c r="AK1" s="64" t="s">
        <v>73</v>
      </c>
      <c r="AL1" s="63"/>
      <c r="AM1" s="63"/>
      <c r="AN1" s="74"/>
      <c r="AO1" s="65"/>
      <c r="AP1" s="66"/>
      <c r="AQ1" s="66"/>
      <c r="AR1" s="66"/>
      <c r="AS1" s="185"/>
      <c r="AT1" s="64" t="s">
        <v>74</v>
      </c>
      <c r="AU1" s="63"/>
      <c r="AV1" s="63"/>
      <c r="AW1" s="74"/>
      <c r="AX1" s="65"/>
      <c r="AY1" s="66"/>
      <c r="AZ1" s="66"/>
      <c r="BA1" s="66"/>
      <c r="BB1" s="185"/>
      <c r="BC1" s="64" t="s">
        <v>75</v>
      </c>
      <c r="BD1" s="63"/>
      <c r="BE1" s="63"/>
      <c r="BF1" s="74"/>
      <c r="BG1" s="65"/>
      <c r="BH1" s="66"/>
      <c r="BI1" s="66"/>
      <c r="BJ1" s="66"/>
      <c r="BK1" s="185"/>
      <c r="BL1" s="64" t="s">
        <v>76</v>
      </c>
      <c r="BM1" s="63"/>
      <c r="BN1" s="63"/>
      <c r="BO1" s="74"/>
      <c r="BP1" s="65"/>
      <c r="BQ1" s="66"/>
      <c r="BR1" s="66"/>
      <c r="BS1" s="66"/>
      <c r="BT1" s="185"/>
      <c r="BU1" s="64" t="s">
        <v>77</v>
      </c>
      <c r="BV1" s="63"/>
      <c r="BW1" s="63"/>
      <c r="BX1" s="74"/>
      <c r="BY1" s="65"/>
      <c r="BZ1" s="66"/>
      <c r="CA1" s="66"/>
      <c r="CB1" s="66"/>
      <c r="CC1" s="185"/>
      <c r="CD1" s="64" t="s">
        <v>78</v>
      </c>
      <c r="CE1" s="63"/>
      <c r="CF1" s="63"/>
      <c r="CG1" s="74"/>
      <c r="CH1" s="65"/>
      <c r="CI1" s="66"/>
      <c r="CJ1" s="66"/>
      <c r="CK1" s="66"/>
      <c r="CL1" s="185"/>
      <c r="CM1" s="64" t="s">
        <v>79</v>
      </c>
      <c r="CN1" s="63"/>
      <c r="CO1" s="63"/>
      <c r="CP1" s="74"/>
      <c r="CQ1" s="65"/>
      <c r="CR1" s="66"/>
      <c r="CS1" s="66"/>
      <c r="CT1" s="66"/>
      <c r="CU1" s="63"/>
      <c r="CV1" s="64" t="s">
        <v>80</v>
      </c>
      <c r="CW1" s="63"/>
      <c r="CX1" s="63"/>
      <c r="CY1" s="74"/>
      <c r="CZ1" s="65"/>
      <c r="DA1" s="66"/>
      <c r="DB1" s="66"/>
      <c r="DC1" s="66"/>
      <c r="DD1" s="63"/>
    </row>
    <row r="2" spans="1:108" s="37" customFormat="1" ht="45" x14ac:dyDescent="0.25">
      <c r="A2" s="70" t="s">
        <v>33</v>
      </c>
      <c r="B2" s="208" t="s">
        <v>41</v>
      </c>
      <c r="C2" s="71" t="s">
        <v>29</v>
      </c>
      <c r="D2" s="75" t="s">
        <v>32</v>
      </c>
      <c r="E2" s="202" t="s">
        <v>93</v>
      </c>
      <c r="F2" s="200" t="s">
        <v>57</v>
      </c>
      <c r="G2" s="200" t="s">
        <v>175</v>
      </c>
      <c r="H2" s="201" t="s">
        <v>56</v>
      </c>
      <c r="I2" s="199"/>
      <c r="J2" s="70" t="s">
        <v>33</v>
      </c>
      <c r="K2" s="71" t="s">
        <v>41</v>
      </c>
      <c r="L2" s="71" t="s">
        <v>29</v>
      </c>
      <c r="M2" s="75" t="s">
        <v>32</v>
      </c>
      <c r="N2" s="202" t="s">
        <v>93</v>
      </c>
      <c r="O2" s="200" t="s">
        <v>57</v>
      </c>
      <c r="P2" s="200" t="s">
        <v>175</v>
      </c>
      <c r="Q2" s="201" t="s">
        <v>56</v>
      </c>
      <c r="R2" s="199"/>
      <c r="S2" s="70" t="s">
        <v>33</v>
      </c>
      <c r="T2" s="71" t="s">
        <v>41</v>
      </c>
      <c r="U2" s="71" t="s">
        <v>29</v>
      </c>
      <c r="V2" s="75" t="s">
        <v>32</v>
      </c>
      <c r="W2" s="202" t="s">
        <v>93</v>
      </c>
      <c r="X2" s="200" t="s">
        <v>57</v>
      </c>
      <c r="Y2" s="200" t="s">
        <v>175</v>
      </c>
      <c r="Z2" s="201" t="s">
        <v>56</v>
      </c>
      <c r="AA2" s="199"/>
      <c r="AB2" s="70" t="s">
        <v>33</v>
      </c>
      <c r="AC2" s="71" t="s">
        <v>41</v>
      </c>
      <c r="AD2" s="71" t="s">
        <v>29</v>
      </c>
      <c r="AE2" s="75" t="s">
        <v>32</v>
      </c>
      <c r="AF2" s="202" t="s">
        <v>93</v>
      </c>
      <c r="AG2" s="200" t="s">
        <v>57</v>
      </c>
      <c r="AH2" s="200" t="s">
        <v>175</v>
      </c>
      <c r="AI2" s="201" t="s">
        <v>56</v>
      </c>
      <c r="AJ2" s="199"/>
      <c r="AK2" s="70" t="s">
        <v>33</v>
      </c>
      <c r="AL2" s="71" t="s">
        <v>41</v>
      </c>
      <c r="AM2" s="71" t="s">
        <v>29</v>
      </c>
      <c r="AN2" s="75" t="s">
        <v>32</v>
      </c>
      <c r="AO2" s="202" t="s">
        <v>93</v>
      </c>
      <c r="AP2" s="200" t="s">
        <v>57</v>
      </c>
      <c r="AQ2" s="200" t="s">
        <v>175</v>
      </c>
      <c r="AR2" s="201" t="s">
        <v>56</v>
      </c>
      <c r="AS2" s="199"/>
      <c r="AT2" s="70" t="s">
        <v>33</v>
      </c>
      <c r="AU2" s="71" t="s">
        <v>41</v>
      </c>
      <c r="AV2" s="71" t="s">
        <v>29</v>
      </c>
      <c r="AW2" s="75" t="s">
        <v>32</v>
      </c>
      <c r="AX2" s="202" t="s">
        <v>93</v>
      </c>
      <c r="AY2" s="200" t="s">
        <v>57</v>
      </c>
      <c r="AZ2" s="200" t="s">
        <v>175</v>
      </c>
      <c r="BA2" s="201" t="s">
        <v>56</v>
      </c>
      <c r="BB2" s="199"/>
      <c r="BC2" s="70" t="s">
        <v>33</v>
      </c>
      <c r="BD2" s="71" t="s">
        <v>41</v>
      </c>
      <c r="BE2" s="71" t="s">
        <v>29</v>
      </c>
      <c r="BF2" s="75" t="s">
        <v>32</v>
      </c>
      <c r="BG2" s="202" t="s">
        <v>93</v>
      </c>
      <c r="BH2" s="200" t="s">
        <v>57</v>
      </c>
      <c r="BI2" s="200" t="s">
        <v>175</v>
      </c>
      <c r="BJ2" s="201" t="s">
        <v>56</v>
      </c>
      <c r="BK2" s="199"/>
      <c r="BL2" s="70" t="s">
        <v>33</v>
      </c>
      <c r="BM2" s="71" t="s">
        <v>41</v>
      </c>
      <c r="BN2" s="71" t="s">
        <v>29</v>
      </c>
      <c r="BO2" s="75" t="s">
        <v>32</v>
      </c>
      <c r="BP2" s="202" t="s">
        <v>93</v>
      </c>
      <c r="BQ2" s="200" t="s">
        <v>57</v>
      </c>
      <c r="BR2" s="200" t="s">
        <v>175</v>
      </c>
      <c r="BS2" s="201" t="s">
        <v>56</v>
      </c>
      <c r="BT2" s="199"/>
      <c r="BU2" s="70" t="s">
        <v>33</v>
      </c>
      <c r="BV2" s="71" t="s">
        <v>41</v>
      </c>
      <c r="BW2" s="71" t="s">
        <v>29</v>
      </c>
      <c r="BX2" s="75" t="s">
        <v>32</v>
      </c>
      <c r="BY2" s="202" t="s">
        <v>93</v>
      </c>
      <c r="BZ2" s="200" t="s">
        <v>57</v>
      </c>
      <c r="CA2" s="200" t="s">
        <v>175</v>
      </c>
      <c r="CB2" s="201" t="s">
        <v>56</v>
      </c>
      <c r="CC2" s="199"/>
      <c r="CD2" s="70" t="s">
        <v>33</v>
      </c>
      <c r="CE2" s="71" t="s">
        <v>41</v>
      </c>
      <c r="CF2" s="71" t="s">
        <v>29</v>
      </c>
      <c r="CG2" s="75" t="s">
        <v>32</v>
      </c>
      <c r="CH2" s="202" t="s">
        <v>93</v>
      </c>
      <c r="CI2" s="200" t="s">
        <v>57</v>
      </c>
      <c r="CJ2" s="200" t="s">
        <v>175</v>
      </c>
      <c r="CK2" s="201" t="s">
        <v>56</v>
      </c>
      <c r="CL2" s="199"/>
      <c r="CM2" s="70" t="s">
        <v>33</v>
      </c>
      <c r="CN2" s="71" t="s">
        <v>41</v>
      </c>
      <c r="CO2" s="71" t="s">
        <v>29</v>
      </c>
      <c r="CP2" s="75" t="s">
        <v>32</v>
      </c>
      <c r="CQ2" s="202" t="s">
        <v>93</v>
      </c>
      <c r="CR2" s="200" t="s">
        <v>57</v>
      </c>
      <c r="CS2" s="200" t="s">
        <v>175</v>
      </c>
      <c r="CT2" s="201" t="s">
        <v>56</v>
      </c>
      <c r="CU2" s="199"/>
      <c r="CV2" s="70" t="s">
        <v>33</v>
      </c>
      <c r="CW2" s="71" t="s">
        <v>41</v>
      </c>
      <c r="CX2" s="71" t="s">
        <v>29</v>
      </c>
      <c r="CY2" s="75" t="s">
        <v>32</v>
      </c>
      <c r="CZ2" s="202" t="s">
        <v>93</v>
      </c>
      <c r="DA2" s="200" t="s">
        <v>57</v>
      </c>
      <c r="DB2" s="200" t="s">
        <v>175</v>
      </c>
      <c r="DC2" s="201" t="s">
        <v>56</v>
      </c>
      <c r="DD2" s="199"/>
    </row>
    <row r="3" spans="1:108" s="1" customFormat="1" x14ac:dyDescent="0.25">
      <c r="A3" s="72"/>
      <c r="B3" s="207"/>
      <c r="C3" s="73"/>
      <c r="D3" s="76"/>
      <c r="E3" s="205"/>
      <c r="F3" s="203">
        <v>2.41E-2</v>
      </c>
      <c r="G3" s="203" t="s">
        <v>176</v>
      </c>
      <c r="H3" s="206">
        <v>0.05</v>
      </c>
      <c r="I3" s="190"/>
      <c r="J3" s="72"/>
      <c r="K3" s="73"/>
      <c r="L3" s="73"/>
      <c r="M3" s="76"/>
      <c r="N3" s="205"/>
      <c r="O3" s="203">
        <v>2.41E-2</v>
      </c>
      <c r="P3" s="203" t="s">
        <v>176</v>
      </c>
      <c r="Q3" s="204">
        <v>0.05</v>
      </c>
      <c r="R3" s="190"/>
      <c r="S3" s="72"/>
      <c r="T3" s="73"/>
      <c r="U3" s="73"/>
      <c r="V3" s="76"/>
      <c r="W3" s="205"/>
      <c r="X3" s="203">
        <v>2.41E-2</v>
      </c>
      <c r="Y3" s="203" t="s">
        <v>176</v>
      </c>
      <c r="Z3" s="204">
        <v>0.05</v>
      </c>
      <c r="AA3" s="190"/>
      <c r="AB3" s="72"/>
      <c r="AC3" s="73"/>
      <c r="AD3" s="73"/>
      <c r="AE3" s="76"/>
      <c r="AF3" s="205"/>
      <c r="AG3" s="203">
        <v>2.41E-2</v>
      </c>
      <c r="AH3" s="203" t="s">
        <v>176</v>
      </c>
      <c r="AI3" s="204">
        <v>0.05</v>
      </c>
      <c r="AJ3" s="190"/>
      <c r="AK3" s="72"/>
      <c r="AL3" s="73"/>
      <c r="AM3" s="73"/>
      <c r="AN3" s="76"/>
      <c r="AO3" s="205"/>
      <c r="AP3" s="203">
        <v>2.41E-2</v>
      </c>
      <c r="AQ3" s="203" t="s">
        <v>176</v>
      </c>
      <c r="AR3" s="204">
        <v>0.05</v>
      </c>
      <c r="AS3" s="190"/>
      <c r="AT3" s="72"/>
      <c r="AU3" s="73"/>
      <c r="AV3" s="73"/>
      <c r="AW3" s="76"/>
      <c r="AX3" s="205"/>
      <c r="AY3" s="203">
        <v>2.41E-2</v>
      </c>
      <c r="AZ3" s="203" t="s">
        <v>176</v>
      </c>
      <c r="BA3" s="204">
        <v>0.05</v>
      </c>
      <c r="BB3" s="190"/>
      <c r="BC3" s="72"/>
      <c r="BD3" s="73"/>
      <c r="BE3" s="73"/>
      <c r="BF3" s="76"/>
      <c r="BG3" s="205"/>
      <c r="BH3" s="203">
        <v>2.41E-2</v>
      </c>
      <c r="BI3" s="203" t="s">
        <v>176</v>
      </c>
      <c r="BJ3" s="204">
        <v>0.05</v>
      </c>
      <c r="BK3" s="190"/>
      <c r="BL3" s="72"/>
      <c r="BM3" s="73"/>
      <c r="BN3" s="73"/>
      <c r="BO3" s="76"/>
      <c r="BP3" s="205"/>
      <c r="BQ3" s="203">
        <v>2.41E-2</v>
      </c>
      <c r="BR3" s="203" t="s">
        <v>176</v>
      </c>
      <c r="BS3" s="204">
        <v>0.05</v>
      </c>
      <c r="BT3" s="190"/>
      <c r="BU3" s="72"/>
      <c r="BV3" s="73"/>
      <c r="BW3" s="73"/>
      <c r="BX3" s="76"/>
      <c r="BY3" s="205"/>
      <c r="BZ3" s="203">
        <v>2.41E-2</v>
      </c>
      <c r="CA3" s="203" t="s">
        <v>176</v>
      </c>
      <c r="CB3" s="204">
        <v>0.05</v>
      </c>
      <c r="CC3" s="190"/>
      <c r="CD3" s="72"/>
      <c r="CE3" s="73"/>
      <c r="CF3" s="73"/>
      <c r="CG3" s="76"/>
      <c r="CH3" s="205"/>
      <c r="CI3" s="203">
        <v>2.41E-2</v>
      </c>
      <c r="CJ3" s="203" t="s">
        <v>176</v>
      </c>
      <c r="CK3" s="204">
        <v>0.05</v>
      </c>
      <c r="CL3" s="190"/>
      <c r="CM3" s="72"/>
      <c r="CN3" s="73"/>
      <c r="CO3" s="73"/>
      <c r="CP3" s="76"/>
      <c r="CQ3" s="205"/>
      <c r="CR3" s="203">
        <v>2.41E-2</v>
      </c>
      <c r="CS3" s="203" t="s">
        <v>176</v>
      </c>
      <c r="CT3" s="204">
        <v>0.05</v>
      </c>
      <c r="CU3" s="190"/>
      <c r="CV3" s="72"/>
      <c r="CW3" s="73"/>
      <c r="CX3" s="73"/>
      <c r="CY3" s="76"/>
      <c r="CZ3" s="137"/>
      <c r="DA3" s="136">
        <v>2.41E-2</v>
      </c>
      <c r="DB3" s="136" t="s">
        <v>176</v>
      </c>
      <c r="DC3" s="139">
        <v>0.05</v>
      </c>
      <c r="DD3" s="190"/>
    </row>
    <row r="4" spans="1:108" x14ac:dyDescent="0.25">
      <c r="A4" s="22" t="s">
        <v>97</v>
      </c>
      <c r="B4" s="22" t="s">
        <v>98</v>
      </c>
      <c r="C4" s="22"/>
      <c r="D4" s="78">
        <v>101</v>
      </c>
      <c r="E4" s="138">
        <f t="shared" ref="E4:E18" si="0">+H4/(1-$H$3)</f>
        <v>210.5263157894737</v>
      </c>
      <c r="F4" s="24">
        <f>+E4*$F$3</f>
        <v>5.0736842105263165</v>
      </c>
      <c r="G4" s="24">
        <f>+E4-F4</f>
        <v>205.45263157894738</v>
      </c>
      <c r="H4" s="27">
        <v>200</v>
      </c>
      <c r="I4" s="185"/>
      <c r="J4" s="22" t="s">
        <v>97</v>
      </c>
      <c r="K4" s="22" t="s">
        <v>98</v>
      </c>
      <c r="L4" s="22"/>
      <c r="M4" s="78">
        <v>101</v>
      </c>
      <c r="N4" s="138">
        <f>+Q4/(1-$Q$3)</f>
        <v>210.5263157894737</v>
      </c>
      <c r="O4" s="24">
        <f>+N4*$O$3</f>
        <v>5.0736842105263165</v>
      </c>
      <c r="P4" s="24">
        <f t="shared" ref="P4:P8" si="1">+N4-O4</f>
        <v>205.45263157894738</v>
      </c>
      <c r="Q4" s="27">
        <v>200</v>
      </c>
      <c r="R4" s="185"/>
      <c r="S4" s="22" t="s">
        <v>97</v>
      </c>
      <c r="T4" s="22" t="s">
        <v>98</v>
      </c>
      <c r="U4" s="22"/>
      <c r="V4" s="78">
        <v>101</v>
      </c>
      <c r="W4" s="138">
        <f>+Z4/(1-$Z$3)</f>
        <v>231.57894736842107</v>
      </c>
      <c r="X4" s="24">
        <f>+W4*$X$3</f>
        <v>5.5810526315789479</v>
      </c>
      <c r="Y4" s="24">
        <f t="shared" ref="Y4:Y8" si="2">+W4-X4</f>
        <v>225.99789473684211</v>
      </c>
      <c r="Z4" s="27">
        <v>220</v>
      </c>
      <c r="AA4" s="185"/>
      <c r="AB4" s="22" t="s">
        <v>97</v>
      </c>
      <c r="AC4" s="22" t="s">
        <v>98</v>
      </c>
      <c r="AD4" s="22"/>
      <c r="AE4" s="78">
        <v>101</v>
      </c>
      <c r="AF4" s="138">
        <f>+AI4/(1-$AI$3)</f>
        <v>231.57894736842107</v>
      </c>
      <c r="AG4" s="24">
        <f>+AF4*$AG$3</f>
        <v>5.5810526315789479</v>
      </c>
      <c r="AH4" s="24">
        <f t="shared" ref="AH4:AH8" si="3">+AF4-AG4</f>
        <v>225.99789473684211</v>
      </c>
      <c r="AI4" s="27">
        <v>220</v>
      </c>
      <c r="AJ4" s="185"/>
      <c r="AK4" s="22" t="s">
        <v>97</v>
      </c>
      <c r="AL4" s="22" t="s">
        <v>98</v>
      </c>
      <c r="AM4" s="22"/>
      <c r="AN4" s="78">
        <v>101</v>
      </c>
      <c r="AO4" s="138">
        <f>+AR4/(1-$AR$3)</f>
        <v>231.57894736842107</v>
      </c>
      <c r="AP4" s="24">
        <f>+AO4*$AP$3</f>
        <v>5.5810526315789479</v>
      </c>
      <c r="AQ4" s="24">
        <f t="shared" ref="AQ4:AQ9" si="4">+AO4-AP4</f>
        <v>225.99789473684211</v>
      </c>
      <c r="AR4" s="27">
        <v>220</v>
      </c>
      <c r="AS4" s="185"/>
      <c r="AT4" s="22" t="s">
        <v>97</v>
      </c>
      <c r="AU4" s="22" t="s">
        <v>98</v>
      </c>
      <c r="AV4" s="22"/>
      <c r="AW4" s="78">
        <v>101</v>
      </c>
      <c r="AX4" s="138">
        <f>+BA4/(1-$BA$3)</f>
        <v>231.57894736842107</v>
      </c>
      <c r="AY4" s="24">
        <f>+AX4*$AY$3</f>
        <v>5.5810526315789479</v>
      </c>
      <c r="AZ4" s="24">
        <f t="shared" ref="AZ4:AZ8" si="5">+AX4-AY4</f>
        <v>225.99789473684211</v>
      </c>
      <c r="BA4" s="27">
        <v>220</v>
      </c>
      <c r="BB4" s="185"/>
      <c r="BC4" s="22" t="s">
        <v>97</v>
      </c>
      <c r="BD4" s="22" t="s">
        <v>98</v>
      </c>
      <c r="BE4" s="22"/>
      <c r="BF4" s="78">
        <v>101</v>
      </c>
      <c r="BG4" s="138">
        <f>+BJ4/(1-$BJ$3)</f>
        <v>231.57894736842107</v>
      </c>
      <c r="BH4" s="24">
        <f>+BG4*$BH$3</f>
        <v>5.5810526315789479</v>
      </c>
      <c r="BI4" s="24">
        <f t="shared" ref="BI4:BI8" si="6">+BG4-BH4</f>
        <v>225.99789473684211</v>
      </c>
      <c r="BJ4" s="27">
        <v>220</v>
      </c>
      <c r="BK4" s="185"/>
      <c r="BL4" s="22" t="s">
        <v>97</v>
      </c>
      <c r="BM4" s="22" t="s">
        <v>98</v>
      </c>
      <c r="BN4" s="22"/>
      <c r="BO4" s="78">
        <v>101</v>
      </c>
      <c r="BP4" s="138">
        <f>+BS4/(1-$BS$3)</f>
        <v>231.57894736842107</v>
      </c>
      <c r="BQ4" s="24">
        <f>+BP4*$BQ$3</f>
        <v>5.5810526315789479</v>
      </c>
      <c r="BR4" s="24">
        <f t="shared" ref="BR4:BR8" si="7">+BP4-BQ4</f>
        <v>225.99789473684211</v>
      </c>
      <c r="BS4" s="27">
        <v>220</v>
      </c>
      <c r="BT4" s="185"/>
      <c r="BU4" s="22" t="s">
        <v>97</v>
      </c>
      <c r="BV4" s="22" t="s">
        <v>98</v>
      </c>
      <c r="BW4" s="22"/>
      <c r="BX4" s="78">
        <v>101</v>
      </c>
      <c r="BY4" s="138">
        <f>+CB4/(1-$CB$3)</f>
        <v>252.63157894736844</v>
      </c>
      <c r="BZ4" s="24">
        <f>+BY4*$BZ$3</f>
        <v>6.0884210526315794</v>
      </c>
      <c r="CA4" s="24">
        <f t="shared" ref="CA4:CA8" si="8">+BY4-BZ4</f>
        <v>246.54315789473685</v>
      </c>
      <c r="CB4" s="27">
        <v>240</v>
      </c>
      <c r="CC4" s="185"/>
      <c r="CD4" s="22" t="s">
        <v>97</v>
      </c>
      <c r="CE4" s="22" t="s">
        <v>98</v>
      </c>
      <c r="CF4" s="22"/>
      <c r="CG4" s="78">
        <v>101</v>
      </c>
      <c r="CH4" s="138">
        <f>+CK4/(1-$CK$3)</f>
        <v>252.63157894736844</v>
      </c>
      <c r="CI4" s="24">
        <f>+CH4*$CI$3</f>
        <v>6.0884210526315794</v>
      </c>
      <c r="CJ4" s="24">
        <f t="shared" ref="CJ4:CJ8" si="9">+CH4-CI4</f>
        <v>246.54315789473685</v>
      </c>
      <c r="CK4" s="27">
        <v>240</v>
      </c>
      <c r="CL4" s="185"/>
      <c r="CM4" s="22" t="s">
        <v>97</v>
      </c>
      <c r="CN4" s="22" t="s">
        <v>98</v>
      </c>
      <c r="CO4" s="22"/>
      <c r="CP4" s="78">
        <v>101</v>
      </c>
      <c r="CQ4" s="138">
        <f>+CT4/(1-$CT$3)</f>
        <v>252.63157894736844</v>
      </c>
      <c r="CR4" s="24">
        <f>+CQ4*$CR$3</f>
        <v>6.0884210526315794</v>
      </c>
      <c r="CS4" s="24">
        <f t="shared" ref="CS4:CS8" si="10">+CQ4-CR4</f>
        <v>246.54315789473685</v>
      </c>
      <c r="CT4" s="27">
        <v>240</v>
      </c>
      <c r="CU4" s="185"/>
      <c r="CV4" s="22" t="s">
        <v>97</v>
      </c>
      <c r="CW4" s="22" t="s">
        <v>98</v>
      </c>
      <c r="CX4" s="22"/>
      <c r="CY4" s="78">
        <v>101</v>
      </c>
      <c r="CZ4" s="138">
        <f>+DC4/(1-$DC$3)</f>
        <v>252.63157894736844</v>
      </c>
      <c r="DA4" s="24">
        <f>+CZ4*$DA$3</f>
        <v>6.0884210526315794</v>
      </c>
      <c r="DB4" s="24">
        <f t="shared" ref="DB4:DB8" si="11">+CZ4-DA4</f>
        <v>246.54315789473685</v>
      </c>
      <c r="DC4" s="27">
        <v>240</v>
      </c>
      <c r="DD4" s="185"/>
    </row>
    <row r="5" spans="1:108" x14ac:dyDescent="0.25">
      <c r="A5" s="18" t="s">
        <v>97</v>
      </c>
      <c r="B5" s="22" t="s">
        <v>99</v>
      </c>
      <c r="C5" s="18"/>
      <c r="D5" s="79">
        <v>102</v>
      </c>
      <c r="E5" s="138">
        <f t="shared" si="0"/>
        <v>315.78947368421052</v>
      </c>
      <c r="F5" s="24">
        <f t="shared" ref="F5:F8" si="12">+E5*$F$3</f>
        <v>7.6105263157894738</v>
      </c>
      <c r="G5" s="24">
        <f t="shared" ref="G5:G8" si="13">+E5-F5</f>
        <v>308.17894736842106</v>
      </c>
      <c r="H5" s="21">
        <v>300</v>
      </c>
      <c r="I5" s="185"/>
      <c r="J5" s="22" t="s">
        <v>97</v>
      </c>
      <c r="K5" s="22" t="s">
        <v>99</v>
      </c>
      <c r="L5" s="18"/>
      <c r="M5" s="79">
        <v>102</v>
      </c>
      <c r="N5" s="138">
        <f>+Q5/(1-$Q$3)</f>
        <v>315.78947368421052</v>
      </c>
      <c r="O5" s="24">
        <f>+N5*$O$3</f>
        <v>7.6105263157894738</v>
      </c>
      <c r="P5" s="24">
        <f t="shared" si="1"/>
        <v>308.17894736842106</v>
      </c>
      <c r="Q5" s="21">
        <v>300</v>
      </c>
      <c r="R5" s="185"/>
      <c r="S5" s="22" t="s">
        <v>97</v>
      </c>
      <c r="T5" s="22" t="s">
        <v>99</v>
      </c>
      <c r="U5" s="18"/>
      <c r="V5" s="79">
        <v>102</v>
      </c>
      <c r="W5" s="138">
        <f>+Z5/(1-$Z$3)</f>
        <v>347.36842105263162</v>
      </c>
      <c r="X5" s="24">
        <f>+W5*$X$3</f>
        <v>8.3715789473684215</v>
      </c>
      <c r="Y5" s="24">
        <f t="shared" si="2"/>
        <v>338.99684210526317</v>
      </c>
      <c r="Z5" s="21">
        <v>330</v>
      </c>
      <c r="AA5" s="185"/>
      <c r="AB5" s="22" t="s">
        <v>97</v>
      </c>
      <c r="AC5" s="22" t="s">
        <v>99</v>
      </c>
      <c r="AD5" s="18"/>
      <c r="AE5" s="79">
        <v>102</v>
      </c>
      <c r="AF5" s="138">
        <f>+AI5/(1-$AI$3)</f>
        <v>347.36842105263162</v>
      </c>
      <c r="AG5" s="24">
        <f>+AF5*$AG$3</f>
        <v>8.3715789473684215</v>
      </c>
      <c r="AH5" s="24">
        <f t="shared" si="3"/>
        <v>338.99684210526317</v>
      </c>
      <c r="AI5" s="21">
        <v>330</v>
      </c>
      <c r="AJ5" s="185"/>
      <c r="AK5" s="22" t="s">
        <v>97</v>
      </c>
      <c r="AL5" s="22" t="s">
        <v>99</v>
      </c>
      <c r="AM5" s="18"/>
      <c r="AN5" s="79">
        <v>102</v>
      </c>
      <c r="AO5" s="138">
        <f>+AR5/(1-$AR$3)</f>
        <v>347.36842105263162</v>
      </c>
      <c r="AP5" s="24">
        <f>+AO5*$AP$3</f>
        <v>8.3715789473684215</v>
      </c>
      <c r="AQ5" s="24">
        <f t="shared" si="4"/>
        <v>338.99684210526317</v>
      </c>
      <c r="AR5" s="21">
        <v>330</v>
      </c>
      <c r="AS5" s="185"/>
      <c r="AT5" s="22" t="s">
        <v>97</v>
      </c>
      <c r="AU5" s="22" t="s">
        <v>99</v>
      </c>
      <c r="AV5" s="18"/>
      <c r="AW5" s="79">
        <v>102</v>
      </c>
      <c r="AX5" s="138">
        <f>+BA5/(1-$BA$3)</f>
        <v>347.36842105263162</v>
      </c>
      <c r="AY5" s="24">
        <f>+AX5*$AY$3</f>
        <v>8.3715789473684215</v>
      </c>
      <c r="AZ5" s="24">
        <f t="shared" si="5"/>
        <v>338.99684210526317</v>
      </c>
      <c r="BA5" s="21">
        <v>330</v>
      </c>
      <c r="BB5" s="185"/>
      <c r="BC5" s="22" t="s">
        <v>97</v>
      </c>
      <c r="BD5" s="22" t="s">
        <v>99</v>
      </c>
      <c r="BE5" s="18"/>
      <c r="BF5" s="79">
        <v>102</v>
      </c>
      <c r="BG5" s="138">
        <f>+BJ5/(1-$BJ$3)</f>
        <v>347.36842105263162</v>
      </c>
      <c r="BH5" s="24">
        <f>+BG5*$BH$3</f>
        <v>8.3715789473684215</v>
      </c>
      <c r="BI5" s="24">
        <f t="shared" si="6"/>
        <v>338.99684210526317</v>
      </c>
      <c r="BJ5" s="21">
        <v>330</v>
      </c>
      <c r="BK5" s="185"/>
      <c r="BL5" s="22" t="s">
        <v>97</v>
      </c>
      <c r="BM5" s="22" t="s">
        <v>99</v>
      </c>
      <c r="BN5" s="18"/>
      <c r="BO5" s="79">
        <v>102</v>
      </c>
      <c r="BP5" s="138">
        <f>+BS5/(1-$BS$3)</f>
        <v>347.36842105263162</v>
      </c>
      <c r="BQ5" s="24">
        <f>+BP5*$BQ$3</f>
        <v>8.3715789473684215</v>
      </c>
      <c r="BR5" s="24">
        <f t="shared" si="7"/>
        <v>338.99684210526317</v>
      </c>
      <c r="BS5" s="21">
        <v>330</v>
      </c>
      <c r="BT5" s="185"/>
      <c r="BU5" s="22" t="s">
        <v>97</v>
      </c>
      <c r="BV5" s="22" t="s">
        <v>99</v>
      </c>
      <c r="BW5" s="18"/>
      <c r="BX5" s="79">
        <v>102</v>
      </c>
      <c r="BY5" s="138">
        <f>+CB5/(1-$CB$3)</f>
        <v>378.94736842105266</v>
      </c>
      <c r="BZ5" s="24">
        <f>+BY5*$BZ$3</f>
        <v>9.1326315789473682</v>
      </c>
      <c r="CA5" s="24">
        <f t="shared" si="8"/>
        <v>369.81473684210528</v>
      </c>
      <c r="CB5" s="21">
        <v>360</v>
      </c>
      <c r="CC5" s="185"/>
      <c r="CD5" s="22" t="s">
        <v>97</v>
      </c>
      <c r="CE5" s="22" t="s">
        <v>99</v>
      </c>
      <c r="CF5" s="18"/>
      <c r="CG5" s="79">
        <v>102</v>
      </c>
      <c r="CH5" s="138">
        <f>+CK5/(1-$CK$3)</f>
        <v>378.94736842105266</v>
      </c>
      <c r="CI5" s="24">
        <f>+CH5*$CI$3</f>
        <v>9.1326315789473682</v>
      </c>
      <c r="CJ5" s="24">
        <f t="shared" si="9"/>
        <v>369.81473684210528</v>
      </c>
      <c r="CK5" s="21">
        <v>360</v>
      </c>
      <c r="CL5" s="185"/>
      <c r="CM5" s="22" t="s">
        <v>97</v>
      </c>
      <c r="CN5" s="22" t="s">
        <v>99</v>
      </c>
      <c r="CO5" s="18"/>
      <c r="CP5" s="79">
        <v>102</v>
      </c>
      <c r="CQ5" s="138">
        <f>+CT5/(1-$CT$3)</f>
        <v>378.94736842105266</v>
      </c>
      <c r="CR5" s="24">
        <f>+CQ5*$CR$3</f>
        <v>9.1326315789473682</v>
      </c>
      <c r="CS5" s="24">
        <f t="shared" si="10"/>
        <v>369.81473684210528</v>
      </c>
      <c r="CT5" s="21">
        <v>360</v>
      </c>
      <c r="CU5" s="185"/>
      <c r="CV5" s="22" t="s">
        <v>97</v>
      </c>
      <c r="CW5" s="22" t="s">
        <v>99</v>
      </c>
      <c r="CX5" s="18"/>
      <c r="CY5" s="79">
        <v>102</v>
      </c>
      <c r="CZ5" s="138">
        <f>+DC5/(1-$DC$3)</f>
        <v>378.94736842105266</v>
      </c>
      <c r="DA5" s="24">
        <f>+CZ5*$DA$3</f>
        <v>9.1326315789473682</v>
      </c>
      <c r="DB5" s="24">
        <f t="shared" si="11"/>
        <v>369.81473684210528</v>
      </c>
      <c r="DC5" s="21">
        <v>360</v>
      </c>
      <c r="DD5" s="185"/>
    </row>
    <row r="6" spans="1:108" x14ac:dyDescent="0.25">
      <c r="A6" s="18" t="s">
        <v>97</v>
      </c>
      <c r="B6" s="18" t="s">
        <v>100</v>
      </c>
      <c r="C6" s="18"/>
      <c r="D6" s="79">
        <v>103</v>
      </c>
      <c r="E6" s="138">
        <f t="shared" si="0"/>
        <v>421.0526315789474</v>
      </c>
      <c r="F6" s="24">
        <f t="shared" si="12"/>
        <v>10.147368421052633</v>
      </c>
      <c r="G6" s="24">
        <f t="shared" si="13"/>
        <v>410.90526315789475</v>
      </c>
      <c r="H6" s="21">
        <v>400</v>
      </c>
      <c r="I6" s="185"/>
      <c r="J6" s="18" t="s">
        <v>97</v>
      </c>
      <c r="K6" s="18" t="s">
        <v>100</v>
      </c>
      <c r="L6" s="18"/>
      <c r="M6" s="79">
        <v>103</v>
      </c>
      <c r="N6" s="138">
        <f>+Q6/(1-$Q$3)</f>
        <v>421.0526315789474</v>
      </c>
      <c r="O6" s="24">
        <f>+N6*$O$3</f>
        <v>10.147368421052633</v>
      </c>
      <c r="P6" s="24">
        <f t="shared" si="1"/>
        <v>410.90526315789475</v>
      </c>
      <c r="Q6" s="21">
        <v>400</v>
      </c>
      <c r="R6" s="185"/>
      <c r="S6" s="18" t="s">
        <v>97</v>
      </c>
      <c r="T6" s="18" t="s">
        <v>100</v>
      </c>
      <c r="U6" s="18"/>
      <c r="V6" s="79">
        <v>103</v>
      </c>
      <c r="W6" s="138">
        <f>+Z6/(1-$Z$3)</f>
        <v>463.15789473684214</v>
      </c>
      <c r="X6" s="24">
        <f>+W6*$X$3</f>
        <v>11.162105263157896</v>
      </c>
      <c r="Y6" s="24">
        <f t="shared" si="2"/>
        <v>451.99578947368423</v>
      </c>
      <c r="Z6" s="21">
        <v>440</v>
      </c>
      <c r="AA6" s="185"/>
      <c r="AB6" s="18" t="s">
        <v>97</v>
      </c>
      <c r="AC6" s="18" t="s">
        <v>100</v>
      </c>
      <c r="AD6" s="18"/>
      <c r="AE6" s="79">
        <v>103</v>
      </c>
      <c r="AF6" s="138">
        <f>+AI6/(1-$AI$3)</f>
        <v>463.15789473684214</v>
      </c>
      <c r="AG6" s="24">
        <f>+AF6*$AG$3</f>
        <v>11.162105263157896</v>
      </c>
      <c r="AH6" s="24">
        <f t="shared" si="3"/>
        <v>451.99578947368423</v>
      </c>
      <c r="AI6" s="21">
        <v>440</v>
      </c>
      <c r="AJ6" s="185"/>
      <c r="AK6" s="18" t="s">
        <v>97</v>
      </c>
      <c r="AL6" s="18" t="s">
        <v>100</v>
      </c>
      <c r="AM6" s="18"/>
      <c r="AN6" s="79">
        <v>103</v>
      </c>
      <c r="AO6" s="138">
        <f>+AR6/(1-$AR$3)</f>
        <v>463.15789473684214</v>
      </c>
      <c r="AP6" s="24">
        <f>+AO6*$AP$3</f>
        <v>11.162105263157896</v>
      </c>
      <c r="AQ6" s="24">
        <f t="shared" si="4"/>
        <v>451.99578947368423</v>
      </c>
      <c r="AR6" s="21">
        <v>440</v>
      </c>
      <c r="AS6" s="185"/>
      <c r="AT6" s="18" t="s">
        <v>97</v>
      </c>
      <c r="AU6" s="18" t="s">
        <v>100</v>
      </c>
      <c r="AV6" s="18"/>
      <c r="AW6" s="79">
        <v>103</v>
      </c>
      <c r="AX6" s="138">
        <f>+BA6/(1-$BA$3)</f>
        <v>463.15789473684214</v>
      </c>
      <c r="AY6" s="24">
        <f>+AX6*$AY$3</f>
        <v>11.162105263157896</v>
      </c>
      <c r="AZ6" s="24">
        <f t="shared" si="5"/>
        <v>451.99578947368423</v>
      </c>
      <c r="BA6" s="21">
        <v>440</v>
      </c>
      <c r="BB6" s="185"/>
      <c r="BC6" s="18" t="s">
        <v>97</v>
      </c>
      <c r="BD6" s="18" t="s">
        <v>100</v>
      </c>
      <c r="BE6" s="18"/>
      <c r="BF6" s="79">
        <v>103</v>
      </c>
      <c r="BG6" s="138">
        <f>+BJ6/(1-$BJ$3)</f>
        <v>463.15789473684214</v>
      </c>
      <c r="BH6" s="24">
        <f>+BG6*$BH$3</f>
        <v>11.162105263157896</v>
      </c>
      <c r="BI6" s="24">
        <f t="shared" si="6"/>
        <v>451.99578947368423</v>
      </c>
      <c r="BJ6" s="21">
        <v>440</v>
      </c>
      <c r="BK6" s="185"/>
      <c r="BL6" s="18" t="s">
        <v>97</v>
      </c>
      <c r="BM6" s="18" t="s">
        <v>100</v>
      </c>
      <c r="BN6" s="18"/>
      <c r="BO6" s="79">
        <v>103</v>
      </c>
      <c r="BP6" s="138">
        <f>+BS6/(1-$BS$3)</f>
        <v>463.15789473684214</v>
      </c>
      <c r="BQ6" s="24">
        <f>+BP6*$BQ$3</f>
        <v>11.162105263157896</v>
      </c>
      <c r="BR6" s="24">
        <f t="shared" si="7"/>
        <v>451.99578947368423</v>
      </c>
      <c r="BS6" s="21">
        <v>440</v>
      </c>
      <c r="BT6" s="185"/>
      <c r="BU6" s="18" t="s">
        <v>97</v>
      </c>
      <c r="BV6" s="18" t="s">
        <v>100</v>
      </c>
      <c r="BW6" s="18"/>
      <c r="BX6" s="79">
        <v>103</v>
      </c>
      <c r="BY6" s="138">
        <f>+CB6/(1-$CB$3)</f>
        <v>510.5263157894737</v>
      </c>
      <c r="BZ6" s="24">
        <f>+BY6*$BZ$3</f>
        <v>12.303684210526317</v>
      </c>
      <c r="CA6" s="24">
        <f t="shared" si="8"/>
        <v>498.22263157894736</v>
      </c>
      <c r="CB6" s="21">
        <v>485</v>
      </c>
      <c r="CC6" s="185"/>
      <c r="CD6" s="18" t="s">
        <v>97</v>
      </c>
      <c r="CE6" s="18" t="s">
        <v>100</v>
      </c>
      <c r="CF6" s="18"/>
      <c r="CG6" s="79">
        <v>103</v>
      </c>
      <c r="CH6" s="138">
        <f>+CK6/(1-$CK$3)</f>
        <v>510.5263157894737</v>
      </c>
      <c r="CI6" s="24">
        <f>+CH6*$CI$3</f>
        <v>12.303684210526317</v>
      </c>
      <c r="CJ6" s="24">
        <f t="shared" si="9"/>
        <v>498.22263157894736</v>
      </c>
      <c r="CK6" s="21">
        <v>485</v>
      </c>
      <c r="CL6" s="185"/>
      <c r="CM6" s="18" t="s">
        <v>97</v>
      </c>
      <c r="CN6" s="18" t="s">
        <v>100</v>
      </c>
      <c r="CO6" s="18"/>
      <c r="CP6" s="79">
        <v>103</v>
      </c>
      <c r="CQ6" s="138">
        <f>+CT6/(1-$CT$3)</f>
        <v>510.5263157894737</v>
      </c>
      <c r="CR6" s="24">
        <f>+CQ6*$CR$3</f>
        <v>12.303684210526317</v>
      </c>
      <c r="CS6" s="24">
        <f t="shared" si="10"/>
        <v>498.22263157894736</v>
      </c>
      <c r="CT6" s="21">
        <v>485</v>
      </c>
      <c r="CU6" s="185"/>
      <c r="CV6" s="18" t="s">
        <v>97</v>
      </c>
      <c r="CW6" s="18" t="s">
        <v>100</v>
      </c>
      <c r="CX6" s="18"/>
      <c r="CY6" s="79">
        <v>103</v>
      </c>
      <c r="CZ6" s="138">
        <f>+DC6/(1-$DC$3)</f>
        <v>510.5263157894737</v>
      </c>
      <c r="DA6" s="24">
        <f>+CZ6*$DA$3</f>
        <v>12.303684210526317</v>
      </c>
      <c r="DB6" s="24">
        <f t="shared" si="11"/>
        <v>498.22263157894736</v>
      </c>
      <c r="DC6" s="21">
        <v>485</v>
      </c>
      <c r="DD6" s="185"/>
    </row>
    <row r="7" spans="1:108" x14ac:dyDescent="0.25">
      <c r="A7" s="18" t="s">
        <v>101</v>
      </c>
      <c r="B7" s="18" t="s">
        <v>102</v>
      </c>
      <c r="C7" s="18"/>
      <c r="D7" s="79">
        <v>104</v>
      </c>
      <c r="E7" s="138">
        <f t="shared" si="0"/>
        <v>526.31578947368428</v>
      </c>
      <c r="F7" s="24">
        <f t="shared" si="12"/>
        <v>12.684210526315791</v>
      </c>
      <c r="G7" s="24">
        <f t="shared" si="13"/>
        <v>513.63157894736844</v>
      </c>
      <c r="H7" s="21">
        <v>500</v>
      </c>
      <c r="I7" s="185"/>
      <c r="J7" s="18" t="s">
        <v>101</v>
      </c>
      <c r="K7" s="18" t="s">
        <v>102</v>
      </c>
      <c r="L7" s="18"/>
      <c r="M7" s="79">
        <v>104</v>
      </c>
      <c r="N7" s="138">
        <f>+Q7/(1-$Q$3)</f>
        <v>526.31578947368428</v>
      </c>
      <c r="O7" s="24">
        <f>+N7*$O$3</f>
        <v>12.684210526315791</v>
      </c>
      <c r="P7" s="24">
        <f t="shared" si="1"/>
        <v>513.63157894736844</v>
      </c>
      <c r="Q7" s="21">
        <v>500</v>
      </c>
      <c r="R7" s="185"/>
      <c r="S7" s="18" t="s">
        <v>101</v>
      </c>
      <c r="T7" s="18" t="s">
        <v>102</v>
      </c>
      <c r="U7" s="18"/>
      <c r="V7" s="79">
        <v>104</v>
      </c>
      <c r="W7" s="138">
        <f>+Z7/(1-$Z$3)</f>
        <v>578.94736842105272</v>
      </c>
      <c r="X7" s="24">
        <f>+W7*$X$3</f>
        <v>13.95263157894737</v>
      </c>
      <c r="Y7" s="24">
        <f t="shared" si="2"/>
        <v>564.99473684210534</v>
      </c>
      <c r="Z7" s="21">
        <v>550</v>
      </c>
      <c r="AA7" s="185"/>
      <c r="AB7" s="18" t="s">
        <v>101</v>
      </c>
      <c r="AC7" s="18" t="s">
        <v>102</v>
      </c>
      <c r="AD7" s="18"/>
      <c r="AE7" s="79">
        <v>104</v>
      </c>
      <c r="AF7" s="138">
        <f>+AI7/(1-$AI$3)</f>
        <v>578.94736842105272</v>
      </c>
      <c r="AG7" s="24">
        <f>+AF7*$AG$3</f>
        <v>13.95263157894737</v>
      </c>
      <c r="AH7" s="24">
        <f t="shared" si="3"/>
        <v>564.99473684210534</v>
      </c>
      <c r="AI7" s="21">
        <v>550</v>
      </c>
      <c r="AJ7" s="185"/>
      <c r="AK7" s="18" t="s">
        <v>101</v>
      </c>
      <c r="AL7" s="18" t="s">
        <v>102</v>
      </c>
      <c r="AM7" s="18"/>
      <c r="AN7" s="79">
        <v>104</v>
      </c>
      <c r="AO7" s="138">
        <f>+AR7/(1-$AR$3)</f>
        <v>578.94736842105272</v>
      </c>
      <c r="AP7" s="24">
        <f>+AO7*$AP$3</f>
        <v>13.95263157894737</v>
      </c>
      <c r="AQ7" s="24">
        <f t="shared" si="4"/>
        <v>564.99473684210534</v>
      </c>
      <c r="AR7" s="21">
        <v>550</v>
      </c>
      <c r="AS7" s="185"/>
      <c r="AT7" s="18" t="s">
        <v>101</v>
      </c>
      <c r="AU7" s="18" t="s">
        <v>102</v>
      </c>
      <c r="AV7" s="18"/>
      <c r="AW7" s="79">
        <v>104</v>
      </c>
      <c r="AX7" s="138">
        <f>+BA7/(1-$BA$3)</f>
        <v>578.94736842105272</v>
      </c>
      <c r="AY7" s="24">
        <f>+AX7*$AY$3</f>
        <v>13.95263157894737</v>
      </c>
      <c r="AZ7" s="24">
        <f t="shared" si="5"/>
        <v>564.99473684210534</v>
      </c>
      <c r="BA7" s="21">
        <v>550</v>
      </c>
      <c r="BB7" s="185"/>
      <c r="BC7" s="18" t="s">
        <v>101</v>
      </c>
      <c r="BD7" s="18" t="s">
        <v>102</v>
      </c>
      <c r="BE7" s="18"/>
      <c r="BF7" s="79">
        <v>104</v>
      </c>
      <c r="BG7" s="138">
        <f>+BJ7/(1-$BJ$3)</f>
        <v>578.94736842105272</v>
      </c>
      <c r="BH7" s="24">
        <f>+BG7*$BH$3</f>
        <v>13.95263157894737</v>
      </c>
      <c r="BI7" s="24">
        <f t="shared" si="6"/>
        <v>564.99473684210534</v>
      </c>
      <c r="BJ7" s="21">
        <v>550</v>
      </c>
      <c r="BK7" s="185"/>
      <c r="BL7" s="18" t="s">
        <v>101</v>
      </c>
      <c r="BM7" s="18" t="s">
        <v>102</v>
      </c>
      <c r="BN7" s="18"/>
      <c r="BO7" s="79">
        <v>104</v>
      </c>
      <c r="BP7" s="138">
        <f>+BS7/(1-$BS$3)</f>
        <v>578.94736842105272</v>
      </c>
      <c r="BQ7" s="24">
        <f>+BP7*$BQ$3</f>
        <v>13.95263157894737</v>
      </c>
      <c r="BR7" s="24">
        <f t="shared" si="7"/>
        <v>564.99473684210534</v>
      </c>
      <c r="BS7" s="21">
        <v>550</v>
      </c>
      <c r="BT7" s="185"/>
      <c r="BU7" s="18" t="s">
        <v>101</v>
      </c>
      <c r="BV7" s="18" t="s">
        <v>102</v>
      </c>
      <c r="BW7" s="18"/>
      <c r="BX7" s="79">
        <v>104</v>
      </c>
      <c r="BY7" s="138">
        <f>+CB7/(1-$CB$3)</f>
        <v>642.1052631578948</v>
      </c>
      <c r="BZ7" s="24">
        <f>+BY7*$BZ$3</f>
        <v>15.474736842105264</v>
      </c>
      <c r="CA7" s="24">
        <f t="shared" si="8"/>
        <v>626.63052631578955</v>
      </c>
      <c r="CB7" s="21">
        <v>610</v>
      </c>
      <c r="CC7" s="185"/>
      <c r="CD7" s="18" t="s">
        <v>101</v>
      </c>
      <c r="CE7" s="18" t="s">
        <v>102</v>
      </c>
      <c r="CF7" s="18"/>
      <c r="CG7" s="79">
        <v>104</v>
      </c>
      <c r="CH7" s="138">
        <f>+CK7/(1-$CK$3)</f>
        <v>642.1052631578948</v>
      </c>
      <c r="CI7" s="24">
        <f>+CH7*$CI$3</f>
        <v>15.474736842105264</v>
      </c>
      <c r="CJ7" s="24">
        <f t="shared" si="9"/>
        <v>626.63052631578955</v>
      </c>
      <c r="CK7" s="21">
        <v>610</v>
      </c>
      <c r="CL7" s="185"/>
      <c r="CM7" s="18" t="s">
        <v>101</v>
      </c>
      <c r="CN7" s="18" t="s">
        <v>102</v>
      </c>
      <c r="CO7" s="18"/>
      <c r="CP7" s="79">
        <v>104</v>
      </c>
      <c r="CQ7" s="138">
        <f>+CT7/(1-$CT$3)</f>
        <v>642.1052631578948</v>
      </c>
      <c r="CR7" s="24">
        <f>+CQ7*$CR$3</f>
        <v>15.474736842105264</v>
      </c>
      <c r="CS7" s="24">
        <f t="shared" si="10"/>
        <v>626.63052631578955</v>
      </c>
      <c r="CT7" s="21">
        <v>610</v>
      </c>
      <c r="CU7" s="185"/>
      <c r="CV7" s="18" t="s">
        <v>101</v>
      </c>
      <c r="CW7" s="18" t="s">
        <v>102</v>
      </c>
      <c r="CX7" s="18"/>
      <c r="CY7" s="79">
        <v>104</v>
      </c>
      <c r="CZ7" s="138">
        <f>+DC7/(1-$DC$3)</f>
        <v>642.1052631578948</v>
      </c>
      <c r="DA7" s="24">
        <f>+CZ7*$DA$3</f>
        <v>15.474736842105264</v>
      </c>
      <c r="DB7" s="24">
        <f t="shared" si="11"/>
        <v>626.63052631578955</v>
      </c>
      <c r="DC7" s="21">
        <v>610</v>
      </c>
      <c r="DD7" s="185"/>
    </row>
    <row r="8" spans="1:108" x14ac:dyDescent="0.25">
      <c r="A8" s="18" t="s">
        <v>101</v>
      </c>
      <c r="B8" s="18" t="s">
        <v>103</v>
      </c>
      <c r="C8" s="18"/>
      <c r="D8" s="79">
        <v>105</v>
      </c>
      <c r="E8" s="138">
        <f t="shared" si="0"/>
        <v>631.57894736842104</v>
      </c>
      <c r="F8" s="24">
        <f t="shared" si="12"/>
        <v>15.221052631578948</v>
      </c>
      <c r="G8" s="24">
        <f t="shared" si="13"/>
        <v>616.35789473684213</v>
      </c>
      <c r="H8" s="21">
        <v>600</v>
      </c>
      <c r="I8" s="185"/>
      <c r="J8" s="18" t="s">
        <v>101</v>
      </c>
      <c r="K8" s="18" t="s">
        <v>103</v>
      </c>
      <c r="L8" s="18"/>
      <c r="M8" s="79">
        <v>105</v>
      </c>
      <c r="N8" s="138">
        <f>+Q8/(1-$Q$3)</f>
        <v>631.57894736842104</v>
      </c>
      <c r="O8" s="24">
        <f>+N8*$O$3</f>
        <v>15.221052631578948</v>
      </c>
      <c r="P8" s="24">
        <f t="shared" si="1"/>
        <v>616.35789473684213</v>
      </c>
      <c r="Q8" s="21">
        <v>600</v>
      </c>
      <c r="R8" s="185"/>
      <c r="S8" s="18" t="s">
        <v>101</v>
      </c>
      <c r="T8" s="18" t="s">
        <v>103</v>
      </c>
      <c r="U8" s="18"/>
      <c r="V8" s="79">
        <v>105</v>
      </c>
      <c r="W8" s="138">
        <f>+Z8/(1-$Z$3)</f>
        <v>736.84210526315792</v>
      </c>
      <c r="X8" s="24">
        <f>+W8*$X$3</f>
        <v>17.757894736842104</v>
      </c>
      <c r="Y8" s="24">
        <f t="shared" si="2"/>
        <v>719.08421052631581</v>
      </c>
      <c r="Z8" s="21">
        <v>700</v>
      </c>
      <c r="AA8" s="185"/>
      <c r="AB8" s="18" t="s">
        <v>101</v>
      </c>
      <c r="AC8" s="18" t="s">
        <v>103</v>
      </c>
      <c r="AD8" s="18"/>
      <c r="AE8" s="79">
        <v>105</v>
      </c>
      <c r="AF8" s="138">
        <f>+AI8/(1-$AI$3)</f>
        <v>694.73684210526324</v>
      </c>
      <c r="AG8" s="24">
        <f>+AF8*$AG$3</f>
        <v>16.743157894736843</v>
      </c>
      <c r="AH8" s="24">
        <f t="shared" si="3"/>
        <v>677.99368421052634</v>
      </c>
      <c r="AI8" s="21">
        <v>660</v>
      </c>
      <c r="AJ8" s="185"/>
      <c r="AK8" s="18" t="s">
        <v>101</v>
      </c>
      <c r="AL8" s="18" t="s">
        <v>103</v>
      </c>
      <c r="AM8" s="18"/>
      <c r="AN8" s="79">
        <v>105</v>
      </c>
      <c r="AO8" s="138">
        <f>+AR8/(1-$AR$3)</f>
        <v>694.73684210526324</v>
      </c>
      <c r="AP8" s="24">
        <f>+AO8*$AP$3</f>
        <v>16.743157894736843</v>
      </c>
      <c r="AQ8" s="24">
        <f t="shared" si="4"/>
        <v>677.99368421052634</v>
      </c>
      <c r="AR8" s="21">
        <v>660</v>
      </c>
      <c r="AS8" s="185"/>
      <c r="AT8" s="18" t="s">
        <v>101</v>
      </c>
      <c r="AU8" s="18" t="s">
        <v>103</v>
      </c>
      <c r="AV8" s="18"/>
      <c r="AW8" s="79">
        <v>105</v>
      </c>
      <c r="AX8" s="138">
        <f>+BA8/(1-$BA$3)</f>
        <v>694.73684210526324</v>
      </c>
      <c r="AY8" s="24">
        <f>+AX8*$AY$3</f>
        <v>16.743157894736843</v>
      </c>
      <c r="AZ8" s="24">
        <f t="shared" si="5"/>
        <v>677.99368421052634</v>
      </c>
      <c r="BA8" s="21">
        <v>660</v>
      </c>
      <c r="BB8" s="185"/>
      <c r="BC8" s="18" t="s">
        <v>101</v>
      </c>
      <c r="BD8" s="18" t="s">
        <v>103</v>
      </c>
      <c r="BE8" s="18"/>
      <c r="BF8" s="79">
        <v>105</v>
      </c>
      <c r="BG8" s="138">
        <f>+BJ8/(1-$BJ$3)</f>
        <v>694.73684210526324</v>
      </c>
      <c r="BH8" s="24">
        <f>+BG8*$BH$3</f>
        <v>16.743157894736843</v>
      </c>
      <c r="BI8" s="24">
        <f t="shared" si="6"/>
        <v>677.99368421052634</v>
      </c>
      <c r="BJ8" s="21">
        <v>660</v>
      </c>
      <c r="BK8" s="185"/>
      <c r="BL8" s="18" t="s">
        <v>101</v>
      </c>
      <c r="BM8" s="18" t="s">
        <v>103</v>
      </c>
      <c r="BN8" s="18"/>
      <c r="BO8" s="79">
        <v>105</v>
      </c>
      <c r="BP8" s="138">
        <f>+BS8/(1-$BS$3)</f>
        <v>694.73684210526324</v>
      </c>
      <c r="BQ8" s="24">
        <f>+BP8*$BQ$3</f>
        <v>16.743157894736843</v>
      </c>
      <c r="BR8" s="24">
        <f t="shared" si="7"/>
        <v>677.99368421052634</v>
      </c>
      <c r="BS8" s="21">
        <v>660</v>
      </c>
      <c r="BT8" s="185"/>
      <c r="BU8" s="18" t="s">
        <v>101</v>
      </c>
      <c r="BV8" s="18" t="s">
        <v>103</v>
      </c>
      <c r="BW8" s="18"/>
      <c r="BX8" s="79">
        <v>105</v>
      </c>
      <c r="BY8" s="138">
        <f>+CB8/(1-$CB$3)</f>
        <v>763.1578947368422</v>
      </c>
      <c r="BZ8" s="24">
        <f>+BY8*$BZ$3</f>
        <v>18.392105263157898</v>
      </c>
      <c r="CA8" s="24">
        <f t="shared" si="8"/>
        <v>744.76578947368432</v>
      </c>
      <c r="CB8" s="21">
        <v>725</v>
      </c>
      <c r="CC8" s="185"/>
      <c r="CD8" s="18" t="s">
        <v>101</v>
      </c>
      <c r="CE8" s="18" t="s">
        <v>103</v>
      </c>
      <c r="CF8" s="18"/>
      <c r="CG8" s="79">
        <v>105</v>
      </c>
      <c r="CH8" s="138">
        <f>+CK8/(1-$CK$3)</f>
        <v>763.1578947368422</v>
      </c>
      <c r="CI8" s="24">
        <f>+CH8*$CI$3</f>
        <v>18.392105263157898</v>
      </c>
      <c r="CJ8" s="24">
        <f t="shared" si="9"/>
        <v>744.76578947368432</v>
      </c>
      <c r="CK8" s="21">
        <v>725</v>
      </c>
      <c r="CL8" s="185"/>
      <c r="CM8" s="18" t="s">
        <v>101</v>
      </c>
      <c r="CN8" s="18" t="s">
        <v>103</v>
      </c>
      <c r="CO8" s="18"/>
      <c r="CP8" s="79">
        <v>105</v>
      </c>
      <c r="CQ8" s="138">
        <f>+CT8/(1-$CT$3)</f>
        <v>763.1578947368422</v>
      </c>
      <c r="CR8" s="24">
        <f>+CQ8*$CR$3</f>
        <v>18.392105263157898</v>
      </c>
      <c r="CS8" s="24">
        <f t="shared" si="10"/>
        <v>744.76578947368432</v>
      </c>
      <c r="CT8" s="21">
        <v>725</v>
      </c>
      <c r="CU8" s="185"/>
      <c r="CV8" s="18" t="s">
        <v>101</v>
      </c>
      <c r="CW8" s="18" t="s">
        <v>103</v>
      </c>
      <c r="CX8" s="18"/>
      <c r="CY8" s="79">
        <v>105</v>
      </c>
      <c r="CZ8" s="138">
        <f>+DC8/(1-$DC$3)</f>
        <v>763.1578947368422</v>
      </c>
      <c r="DA8" s="24">
        <f>+CZ8*$DA$3</f>
        <v>18.392105263157898</v>
      </c>
      <c r="DB8" s="24">
        <f t="shared" si="11"/>
        <v>744.76578947368432</v>
      </c>
      <c r="DC8" s="21">
        <v>725</v>
      </c>
      <c r="DD8" s="185"/>
    </row>
    <row r="9" spans="1:108" x14ac:dyDescent="0.25">
      <c r="A9" s="18"/>
      <c r="B9" s="22"/>
      <c r="C9" s="22"/>
      <c r="D9" s="78">
        <v>106</v>
      </c>
      <c r="E9" s="138">
        <f t="shared" si="0"/>
        <v>0</v>
      </c>
      <c r="F9" s="24">
        <f>+E9*$F$3</f>
        <v>0</v>
      </c>
      <c r="G9" s="24">
        <f>+E9-F9</f>
        <v>0</v>
      </c>
      <c r="H9" s="27"/>
      <c r="I9" s="185"/>
      <c r="J9" s="22"/>
      <c r="K9" s="22"/>
      <c r="L9" s="22"/>
      <c r="M9" s="78">
        <v>106</v>
      </c>
      <c r="N9" s="138">
        <f t="shared" ref="N9:N18" si="14">+Q9/(1-$Q$3)</f>
        <v>0</v>
      </c>
      <c r="O9" s="24">
        <f t="shared" ref="O9:O18" si="15">+N9*$O$3</f>
        <v>0</v>
      </c>
      <c r="P9" s="24">
        <f>+N9-O9</f>
        <v>0</v>
      </c>
      <c r="Q9" s="27"/>
      <c r="R9" s="185"/>
      <c r="S9" s="22"/>
      <c r="T9" s="22"/>
      <c r="U9" s="22"/>
      <c r="V9" s="78">
        <v>106</v>
      </c>
      <c r="W9" s="138">
        <f t="shared" ref="W9:W18" si="16">+Z9/(1-$Z$3)</f>
        <v>0</v>
      </c>
      <c r="X9" s="24">
        <f t="shared" ref="X9:X18" si="17">+W9*$X$3</f>
        <v>0</v>
      </c>
      <c r="Y9" s="24">
        <f>+W9-X9</f>
        <v>0</v>
      </c>
      <c r="Z9" s="27"/>
      <c r="AA9" s="185"/>
      <c r="AB9" s="22"/>
      <c r="AC9" s="22"/>
      <c r="AD9" s="22"/>
      <c r="AE9" s="78">
        <v>106</v>
      </c>
      <c r="AF9" s="138">
        <f t="shared" ref="AF9:AF18" si="18">+AI9/(1-$AI$3)</f>
        <v>0</v>
      </c>
      <c r="AG9" s="24">
        <f t="shared" ref="AG9:AG18" si="19">+AF9*$AG$3</f>
        <v>0</v>
      </c>
      <c r="AH9" s="24">
        <f>+AF9-AG9</f>
        <v>0</v>
      </c>
      <c r="AI9" s="27"/>
      <c r="AJ9" s="185"/>
      <c r="AK9" s="22"/>
      <c r="AL9" s="22"/>
      <c r="AM9" s="22"/>
      <c r="AN9" s="78">
        <v>106</v>
      </c>
      <c r="AO9" s="138">
        <f t="shared" ref="AO9:AO18" si="20">+AR9/(1-$AR$3)</f>
        <v>0</v>
      </c>
      <c r="AP9" s="24">
        <f t="shared" ref="AP9:AP18" si="21">+AO9*$AP$3</f>
        <v>0</v>
      </c>
      <c r="AQ9" s="24">
        <f t="shared" si="4"/>
        <v>0</v>
      </c>
      <c r="AR9" s="27"/>
      <c r="AS9" s="185"/>
      <c r="AT9" s="22"/>
      <c r="AU9" s="22"/>
      <c r="AV9" s="22"/>
      <c r="AW9" s="78">
        <v>106</v>
      </c>
      <c r="AX9" s="138">
        <f t="shared" ref="AX9:AX18" si="22">+BA9/(1-$BA$3)</f>
        <v>0</v>
      </c>
      <c r="AY9" s="24">
        <f t="shared" ref="AY9:AY18" si="23">+AX9*$AY$3</f>
        <v>0</v>
      </c>
      <c r="AZ9" s="24">
        <f>+AX9-AY9</f>
        <v>0</v>
      </c>
      <c r="BA9" s="27"/>
      <c r="BB9" s="185"/>
      <c r="BC9" s="22"/>
      <c r="BD9" s="22"/>
      <c r="BE9" s="22"/>
      <c r="BF9" s="78">
        <v>106</v>
      </c>
      <c r="BG9" s="138">
        <f t="shared" ref="BG9:BG18" si="24">+BJ9/(1-$BJ$3)</f>
        <v>0</v>
      </c>
      <c r="BH9" s="24">
        <f t="shared" ref="BH9:BH18" si="25">+BG9*$BH$3</f>
        <v>0</v>
      </c>
      <c r="BI9" s="24">
        <f>+BG9-BH9</f>
        <v>0</v>
      </c>
      <c r="BJ9" s="27"/>
      <c r="BK9" s="185"/>
      <c r="BL9" s="22"/>
      <c r="BM9" s="22"/>
      <c r="BN9" s="22"/>
      <c r="BO9" s="78">
        <v>106</v>
      </c>
      <c r="BP9" s="138">
        <f t="shared" ref="BP9:BP18" si="26">+BS9/(1-$BS$3)</f>
        <v>0</v>
      </c>
      <c r="BQ9" s="24">
        <f t="shared" ref="BQ9:BQ18" si="27">+BP9*$BQ$3</f>
        <v>0</v>
      </c>
      <c r="BR9" s="24">
        <f>+BP9-BQ9</f>
        <v>0</v>
      </c>
      <c r="BS9" s="27"/>
      <c r="BT9" s="185"/>
      <c r="BU9" s="22"/>
      <c r="BV9" s="22"/>
      <c r="BW9" s="22"/>
      <c r="BX9" s="78">
        <v>106</v>
      </c>
      <c r="BY9" s="138">
        <f t="shared" ref="BY9:BY18" si="28">+CB9/(1-$CB$3)</f>
        <v>0</v>
      </c>
      <c r="BZ9" s="24">
        <f t="shared" ref="BZ9:BZ18" si="29">+BY9*$BZ$3</f>
        <v>0</v>
      </c>
      <c r="CA9" s="24">
        <f>+BY9-BZ9</f>
        <v>0</v>
      </c>
      <c r="CB9" s="27"/>
      <c r="CC9" s="185"/>
      <c r="CD9" s="22"/>
      <c r="CE9" s="22"/>
      <c r="CF9" s="22"/>
      <c r="CG9" s="78">
        <v>106</v>
      </c>
      <c r="CH9" s="138">
        <f t="shared" ref="CH9:CH18" si="30">+CK9/(1-$CK$3)</f>
        <v>0</v>
      </c>
      <c r="CI9" s="24">
        <f t="shared" ref="CI9:CI18" si="31">+CH9*$CI$3</f>
        <v>0</v>
      </c>
      <c r="CJ9" s="24">
        <f>+CH9-CI9</f>
        <v>0</v>
      </c>
      <c r="CK9" s="27"/>
      <c r="CL9" s="185"/>
      <c r="CM9" s="22"/>
      <c r="CN9" s="22"/>
      <c r="CO9" s="22"/>
      <c r="CP9" s="78">
        <v>106</v>
      </c>
      <c r="CQ9" s="138">
        <f t="shared" ref="CQ9:CQ18" si="32">+CT9/(1-$CT$3)</f>
        <v>0</v>
      </c>
      <c r="CR9" s="24">
        <f t="shared" ref="CR9:CR18" si="33">+CQ9*$CR$3</f>
        <v>0</v>
      </c>
      <c r="CS9" s="24">
        <f>+CQ9-CR9</f>
        <v>0</v>
      </c>
      <c r="CT9" s="27"/>
      <c r="CU9" s="185"/>
      <c r="CV9" s="22"/>
      <c r="CW9" s="22"/>
      <c r="CX9" s="22"/>
      <c r="CY9" s="78">
        <v>106</v>
      </c>
      <c r="CZ9" s="138">
        <f t="shared" ref="CZ9:CZ18" si="34">+DC9/(1-$DC$3)</f>
        <v>0</v>
      </c>
      <c r="DA9" s="24">
        <f t="shared" ref="DA9:DA18" si="35">+CZ9*$DA$3</f>
        <v>0</v>
      </c>
      <c r="DB9" s="24">
        <f>+CZ9-DA9</f>
        <v>0</v>
      </c>
      <c r="DC9" s="27"/>
      <c r="DD9" s="185"/>
    </row>
    <row r="10" spans="1:108" x14ac:dyDescent="0.25">
      <c r="A10" s="18"/>
      <c r="B10" s="22"/>
      <c r="C10" s="18"/>
      <c r="D10" s="79">
        <v>107</v>
      </c>
      <c r="E10" s="138">
        <f t="shared" si="0"/>
        <v>0</v>
      </c>
      <c r="F10" s="24">
        <f t="shared" ref="F10:F13" si="36">+E10*$F$3</f>
        <v>0</v>
      </c>
      <c r="G10" s="24">
        <f t="shared" ref="G10:G13" si="37">+E10-F10</f>
        <v>0</v>
      </c>
      <c r="H10" s="21"/>
      <c r="I10" s="185"/>
      <c r="J10" s="22"/>
      <c r="K10" s="22"/>
      <c r="L10" s="18"/>
      <c r="M10" s="79">
        <v>107</v>
      </c>
      <c r="N10" s="138">
        <f t="shared" si="14"/>
        <v>0</v>
      </c>
      <c r="O10" s="24">
        <f t="shared" si="15"/>
        <v>0</v>
      </c>
      <c r="P10" s="24">
        <f t="shared" ref="P10:P13" si="38">+N10-O10</f>
        <v>0</v>
      </c>
      <c r="Q10" s="21"/>
      <c r="R10" s="185"/>
      <c r="S10" s="22"/>
      <c r="T10" s="22"/>
      <c r="U10" s="18"/>
      <c r="V10" s="79">
        <v>107</v>
      </c>
      <c r="W10" s="138">
        <f t="shared" si="16"/>
        <v>0</v>
      </c>
      <c r="X10" s="24">
        <f t="shared" si="17"/>
        <v>0</v>
      </c>
      <c r="Y10" s="24">
        <f t="shared" ref="Y10:Y13" si="39">+W10-X10</f>
        <v>0</v>
      </c>
      <c r="Z10" s="21"/>
      <c r="AA10" s="185"/>
      <c r="AB10" s="22"/>
      <c r="AC10" s="22"/>
      <c r="AD10" s="18"/>
      <c r="AE10" s="79">
        <v>107</v>
      </c>
      <c r="AF10" s="138">
        <f t="shared" si="18"/>
        <v>0</v>
      </c>
      <c r="AG10" s="24">
        <f t="shared" si="19"/>
        <v>0</v>
      </c>
      <c r="AH10" s="24">
        <f t="shared" ref="AH10:AH13" si="40">+AF10-AG10</f>
        <v>0</v>
      </c>
      <c r="AI10" s="21"/>
      <c r="AJ10" s="185"/>
      <c r="AK10" s="22"/>
      <c r="AL10" s="22"/>
      <c r="AM10" s="18"/>
      <c r="AN10" s="79">
        <v>107</v>
      </c>
      <c r="AO10" s="138">
        <f t="shared" si="20"/>
        <v>0</v>
      </c>
      <c r="AP10" s="24">
        <f t="shared" si="21"/>
        <v>0</v>
      </c>
      <c r="AQ10" s="24">
        <f t="shared" ref="AQ10:AQ13" si="41">+AO10-AP10</f>
        <v>0</v>
      </c>
      <c r="AR10" s="21"/>
      <c r="AS10" s="185"/>
      <c r="AT10" s="22"/>
      <c r="AU10" s="22"/>
      <c r="AV10" s="18"/>
      <c r="AW10" s="79">
        <v>107</v>
      </c>
      <c r="AX10" s="138">
        <f t="shared" si="22"/>
        <v>0</v>
      </c>
      <c r="AY10" s="24">
        <f t="shared" si="23"/>
        <v>0</v>
      </c>
      <c r="AZ10" s="24">
        <f t="shared" ref="AZ10:AZ13" si="42">+AX10-AY10</f>
        <v>0</v>
      </c>
      <c r="BA10" s="21"/>
      <c r="BB10" s="185"/>
      <c r="BC10" s="22"/>
      <c r="BD10" s="22"/>
      <c r="BE10" s="18"/>
      <c r="BF10" s="79">
        <v>107</v>
      </c>
      <c r="BG10" s="138">
        <f t="shared" si="24"/>
        <v>0</v>
      </c>
      <c r="BH10" s="24">
        <f t="shared" si="25"/>
        <v>0</v>
      </c>
      <c r="BI10" s="24">
        <f t="shared" ref="BI10:BI13" si="43">+BG10-BH10</f>
        <v>0</v>
      </c>
      <c r="BJ10" s="21"/>
      <c r="BK10" s="185"/>
      <c r="BL10" s="22"/>
      <c r="BM10" s="22"/>
      <c r="BN10" s="18"/>
      <c r="BO10" s="79">
        <v>107</v>
      </c>
      <c r="BP10" s="138">
        <f t="shared" si="26"/>
        <v>0</v>
      </c>
      <c r="BQ10" s="24">
        <f t="shared" si="27"/>
        <v>0</v>
      </c>
      <c r="BR10" s="24">
        <f t="shared" ref="BR10:BR13" si="44">+BP10-BQ10</f>
        <v>0</v>
      </c>
      <c r="BS10" s="21"/>
      <c r="BT10" s="185"/>
      <c r="BU10" s="22"/>
      <c r="BV10" s="22"/>
      <c r="BW10" s="18"/>
      <c r="BX10" s="79">
        <v>107</v>
      </c>
      <c r="BY10" s="138">
        <f t="shared" si="28"/>
        <v>0</v>
      </c>
      <c r="BZ10" s="24">
        <f t="shared" si="29"/>
        <v>0</v>
      </c>
      <c r="CA10" s="24">
        <f t="shared" ref="CA10:CA13" si="45">+BY10-BZ10</f>
        <v>0</v>
      </c>
      <c r="CB10" s="21"/>
      <c r="CC10" s="185"/>
      <c r="CD10" s="22"/>
      <c r="CE10" s="22"/>
      <c r="CF10" s="18"/>
      <c r="CG10" s="79">
        <v>107</v>
      </c>
      <c r="CH10" s="138">
        <f t="shared" si="30"/>
        <v>0</v>
      </c>
      <c r="CI10" s="24">
        <f t="shared" si="31"/>
        <v>0</v>
      </c>
      <c r="CJ10" s="24">
        <f t="shared" ref="CJ10:CJ13" si="46">+CH10-CI10</f>
        <v>0</v>
      </c>
      <c r="CK10" s="21"/>
      <c r="CL10" s="185"/>
      <c r="CM10" s="22"/>
      <c r="CN10" s="22"/>
      <c r="CO10" s="18"/>
      <c r="CP10" s="79">
        <v>107</v>
      </c>
      <c r="CQ10" s="138">
        <f t="shared" si="32"/>
        <v>0</v>
      </c>
      <c r="CR10" s="24">
        <f t="shared" si="33"/>
        <v>0</v>
      </c>
      <c r="CS10" s="24">
        <f t="shared" ref="CS10:CS13" si="47">+CQ10-CR10</f>
        <v>0</v>
      </c>
      <c r="CT10" s="21"/>
      <c r="CU10" s="185"/>
      <c r="CV10" s="22"/>
      <c r="CW10" s="22"/>
      <c r="CX10" s="18"/>
      <c r="CY10" s="79">
        <v>107</v>
      </c>
      <c r="CZ10" s="138">
        <f t="shared" si="34"/>
        <v>0</v>
      </c>
      <c r="DA10" s="24">
        <f t="shared" si="35"/>
        <v>0</v>
      </c>
      <c r="DB10" s="24">
        <f t="shared" ref="DB10:DB13" si="48">+CZ10-DA10</f>
        <v>0</v>
      </c>
      <c r="DC10" s="21"/>
      <c r="DD10" s="185"/>
    </row>
    <row r="11" spans="1:108" x14ac:dyDescent="0.25">
      <c r="A11" s="18"/>
      <c r="B11" s="18"/>
      <c r="C11" s="18"/>
      <c r="D11" s="79">
        <v>108</v>
      </c>
      <c r="E11" s="138">
        <f t="shared" si="0"/>
        <v>0</v>
      </c>
      <c r="F11" s="24">
        <f t="shared" si="36"/>
        <v>0</v>
      </c>
      <c r="G11" s="24">
        <f t="shared" si="37"/>
        <v>0</v>
      </c>
      <c r="H11" s="21"/>
      <c r="I11" s="185"/>
      <c r="J11" s="18"/>
      <c r="K11" s="18"/>
      <c r="L11" s="18"/>
      <c r="M11" s="79">
        <v>108</v>
      </c>
      <c r="N11" s="138">
        <f t="shared" si="14"/>
        <v>0</v>
      </c>
      <c r="O11" s="24">
        <f t="shared" si="15"/>
        <v>0</v>
      </c>
      <c r="P11" s="24">
        <f t="shared" si="38"/>
        <v>0</v>
      </c>
      <c r="Q11" s="21"/>
      <c r="R11" s="185"/>
      <c r="S11" s="18"/>
      <c r="T11" s="18"/>
      <c r="U11" s="18"/>
      <c r="V11" s="79">
        <v>108</v>
      </c>
      <c r="W11" s="138">
        <f t="shared" si="16"/>
        <v>0</v>
      </c>
      <c r="X11" s="24">
        <f t="shared" si="17"/>
        <v>0</v>
      </c>
      <c r="Y11" s="24">
        <f t="shared" si="39"/>
        <v>0</v>
      </c>
      <c r="Z11" s="21"/>
      <c r="AA11" s="185"/>
      <c r="AB11" s="18"/>
      <c r="AC11" s="18"/>
      <c r="AD11" s="18"/>
      <c r="AE11" s="79">
        <v>108</v>
      </c>
      <c r="AF11" s="138">
        <f t="shared" si="18"/>
        <v>0</v>
      </c>
      <c r="AG11" s="24">
        <f t="shared" si="19"/>
        <v>0</v>
      </c>
      <c r="AH11" s="24">
        <f t="shared" si="40"/>
        <v>0</v>
      </c>
      <c r="AI11" s="21"/>
      <c r="AJ11" s="185"/>
      <c r="AK11" s="18"/>
      <c r="AL11" s="18"/>
      <c r="AM11" s="18"/>
      <c r="AN11" s="79">
        <v>108</v>
      </c>
      <c r="AO11" s="138">
        <f t="shared" si="20"/>
        <v>0</v>
      </c>
      <c r="AP11" s="24">
        <f t="shared" si="21"/>
        <v>0</v>
      </c>
      <c r="AQ11" s="24">
        <f t="shared" si="41"/>
        <v>0</v>
      </c>
      <c r="AR11" s="21"/>
      <c r="AS11" s="185"/>
      <c r="AT11" s="18"/>
      <c r="AU11" s="18"/>
      <c r="AV11" s="18"/>
      <c r="AW11" s="79">
        <v>108</v>
      </c>
      <c r="AX11" s="138">
        <f t="shared" si="22"/>
        <v>0</v>
      </c>
      <c r="AY11" s="24">
        <f t="shared" si="23"/>
        <v>0</v>
      </c>
      <c r="AZ11" s="24">
        <f t="shared" si="42"/>
        <v>0</v>
      </c>
      <c r="BA11" s="21"/>
      <c r="BB11" s="185"/>
      <c r="BC11" s="18"/>
      <c r="BD11" s="18"/>
      <c r="BE11" s="18"/>
      <c r="BF11" s="79">
        <v>108</v>
      </c>
      <c r="BG11" s="138">
        <f t="shared" si="24"/>
        <v>0</v>
      </c>
      <c r="BH11" s="24">
        <f t="shared" si="25"/>
        <v>0</v>
      </c>
      <c r="BI11" s="24">
        <f t="shared" si="43"/>
        <v>0</v>
      </c>
      <c r="BJ11" s="21"/>
      <c r="BK11" s="185"/>
      <c r="BL11" s="18"/>
      <c r="BM11" s="18"/>
      <c r="BN11" s="18"/>
      <c r="BO11" s="79">
        <v>108</v>
      </c>
      <c r="BP11" s="138">
        <f t="shared" si="26"/>
        <v>0</v>
      </c>
      <c r="BQ11" s="24">
        <f t="shared" si="27"/>
        <v>0</v>
      </c>
      <c r="BR11" s="24">
        <f t="shared" si="44"/>
        <v>0</v>
      </c>
      <c r="BS11" s="21"/>
      <c r="BT11" s="185"/>
      <c r="BU11" s="18"/>
      <c r="BV11" s="18"/>
      <c r="BW11" s="18"/>
      <c r="BX11" s="79">
        <v>108</v>
      </c>
      <c r="BY11" s="138">
        <f t="shared" si="28"/>
        <v>0</v>
      </c>
      <c r="BZ11" s="24">
        <f t="shared" si="29"/>
        <v>0</v>
      </c>
      <c r="CA11" s="24">
        <f t="shared" si="45"/>
        <v>0</v>
      </c>
      <c r="CB11" s="21"/>
      <c r="CC11" s="185"/>
      <c r="CD11" s="18"/>
      <c r="CE11" s="18"/>
      <c r="CF11" s="18"/>
      <c r="CG11" s="79">
        <v>108</v>
      </c>
      <c r="CH11" s="138">
        <f t="shared" si="30"/>
        <v>0</v>
      </c>
      <c r="CI11" s="24">
        <f t="shared" si="31"/>
        <v>0</v>
      </c>
      <c r="CJ11" s="24">
        <f t="shared" si="46"/>
        <v>0</v>
      </c>
      <c r="CK11" s="21"/>
      <c r="CL11" s="185"/>
      <c r="CM11" s="18"/>
      <c r="CN11" s="18"/>
      <c r="CO11" s="18"/>
      <c r="CP11" s="79">
        <v>108</v>
      </c>
      <c r="CQ11" s="138">
        <f t="shared" si="32"/>
        <v>0</v>
      </c>
      <c r="CR11" s="24">
        <f t="shared" si="33"/>
        <v>0</v>
      </c>
      <c r="CS11" s="24">
        <f t="shared" si="47"/>
        <v>0</v>
      </c>
      <c r="CT11" s="21"/>
      <c r="CU11" s="185"/>
      <c r="CV11" s="18"/>
      <c r="CW11" s="18"/>
      <c r="CX11" s="18"/>
      <c r="CY11" s="79">
        <v>108</v>
      </c>
      <c r="CZ11" s="138">
        <f t="shared" si="34"/>
        <v>0</v>
      </c>
      <c r="DA11" s="24">
        <f t="shared" si="35"/>
        <v>0</v>
      </c>
      <c r="DB11" s="24">
        <f t="shared" si="48"/>
        <v>0</v>
      </c>
      <c r="DC11" s="21"/>
      <c r="DD11" s="185"/>
    </row>
    <row r="12" spans="1:108" x14ac:dyDescent="0.25">
      <c r="A12" s="18"/>
      <c r="B12" s="18"/>
      <c r="C12" s="18"/>
      <c r="D12" s="79">
        <v>109</v>
      </c>
      <c r="E12" s="138">
        <f t="shared" si="0"/>
        <v>0</v>
      </c>
      <c r="F12" s="24">
        <f t="shared" si="36"/>
        <v>0</v>
      </c>
      <c r="G12" s="24">
        <f t="shared" si="37"/>
        <v>0</v>
      </c>
      <c r="H12" s="21"/>
      <c r="I12" s="185"/>
      <c r="J12" s="18"/>
      <c r="K12" s="18"/>
      <c r="L12" s="18"/>
      <c r="M12" s="79">
        <v>109</v>
      </c>
      <c r="N12" s="138">
        <f t="shared" si="14"/>
        <v>0</v>
      </c>
      <c r="O12" s="24">
        <f t="shared" si="15"/>
        <v>0</v>
      </c>
      <c r="P12" s="24">
        <f t="shared" si="38"/>
        <v>0</v>
      </c>
      <c r="Q12" s="21"/>
      <c r="R12" s="185"/>
      <c r="S12" s="18"/>
      <c r="T12" s="18"/>
      <c r="U12" s="18"/>
      <c r="V12" s="79">
        <v>109</v>
      </c>
      <c r="W12" s="138">
        <f t="shared" si="16"/>
        <v>0</v>
      </c>
      <c r="X12" s="24">
        <f t="shared" si="17"/>
        <v>0</v>
      </c>
      <c r="Y12" s="24">
        <f t="shared" si="39"/>
        <v>0</v>
      </c>
      <c r="Z12" s="21"/>
      <c r="AA12" s="185"/>
      <c r="AB12" s="18"/>
      <c r="AC12" s="18"/>
      <c r="AD12" s="18"/>
      <c r="AE12" s="79">
        <v>109</v>
      </c>
      <c r="AF12" s="138">
        <f t="shared" si="18"/>
        <v>0</v>
      </c>
      <c r="AG12" s="24">
        <f t="shared" si="19"/>
        <v>0</v>
      </c>
      <c r="AH12" s="24">
        <f t="shared" si="40"/>
        <v>0</v>
      </c>
      <c r="AI12" s="21"/>
      <c r="AJ12" s="185"/>
      <c r="AK12" s="18"/>
      <c r="AL12" s="18"/>
      <c r="AM12" s="18"/>
      <c r="AN12" s="79">
        <v>109</v>
      </c>
      <c r="AO12" s="138">
        <f t="shared" si="20"/>
        <v>0</v>
      </c>
      <c r="AP12" s="24">
        <f t="shared" si="21"/>
        <v>0</v>
      </c>
      <c r="AQ12" s="24">
        <f t="shared" si="41"/>
        <v>0</v>
      </c>
      <c r="AR12" s="21"/>
      <c r="AS12" s="185"/>
      <c r="AT12" s="18"/>
      <c r="AU12" s="18"/>
      <c r="AV12" s="18"/>
      <c r="AW12" s="79">
        <v>109</v>
      </c>
      <c r="AX12" s="138">
        <f t="shared" si="22"/>
        <v>0</v>
      </c>
      <c r="AY12" s="24">
        <f t="shared" si="23"/>
        <v>0</v>
      </c>
      <c r="AZ12" s="24">
        <f t="shared" si="42"/>
        <v>0</v>
      </c>
      <c r="BA12" s="21"/>
      <c r="BB12" s="185"/>
      <c r="BC12" s="18"/>
      <c r="BD12" s="18"/>
      <c r="BE12" s="18"/>
      <c r="BF12" s="79">
        <v>109</v>
      </c>
      <c r="BG12" s="138">
        <f t="shared" si="24"/>
        <v>0</v>
      </c>
      <c r="BH12" s="24">
        <f t="shared" si="25"/>
        <v>0</v>
      </c>
      <c r="BI12" s="24">
        <f t="shared" si="43"/>
        <v>0</v>
      </c>
      <c r="BJ12" s="21"/>
      <c r="BK12" s="185"/>
      <c r="BL12" s="18"/>
      <c r="BM12" s="18"/>
      <c r="BN12" s="18"/>
      <c r="BO12" s="79">
        <v>109</v>
      </c>
      <c r="BP12" s="138">
        <f t="shared" si="26"/>
        <v>0</v>
      </c>
      <c r="BQ12" s="24">
        <f t="shared" si="27"/>
        <v>0</v>
      </c>
      <c r="BR12" s="24">
        <f t="shared" si="44"/>
        <v>0</v>
      </c>
      <c r="BS12" s="21"/>
      <c r="BT12" s="185"/>
      <c r="BU12" s="18"/>
      <c r="BV12" s="18"/>
      <c r="BW12" s="18"/>
      <c r="BX12" s="79">
        <v>109</v>
      </c>
      <c r="BY12" s="138">
        <f t="shared" si="28"/>
        <v>0</v>
      </c>
      <c r="BZ12" s="24">
        <f t="shared" si="29"/>
        <v>0</v>
      </c>
      <c r="CA12" s="24">
        <f t="shared" si="45"/>
        <v>0</v>
      </c>
      <c r="CB12" s="21"/>
      <c r="CC12" s="185"/>
      <c r="CD12" s="18"/>
      <c r="CE12" s="18"/>
      <c r="CF12" s="18"/>
      <c r="CG12" s="79">
        <v>109</v>
      </c>
      <c r="CH12" s="138">
        <f t="shared" si="30"/>
        <v>0</v>
      </c>
      <c r="CI12" s="24">
        <f t="shared" si="31"/>
        <v>0</v>
      </c>
      <c r="CJ12" s="24">
        <f t="shared" si="46"/>
        <v>0</v>
      </c>
      <c r="CK12" s="21"/>
      <c r="CL12" s="185"/>
      <c r="CM12" s="18"/>
      <c r="CN12" s="18"/>
      <c r="CO12" s="18"/>
      <c r="CP12" s="79">
        <v>109</v>
      </c>
      <c r="CQ12" s="138">
        <f t="shared" si="32"/>
        <v>0</v>
      </c>
      <c r="CR12" s="24">
        <f t="shared" si="33"/>
        <v>0</v>
      </c>
      <c r="CS12" s="24">
        <f t="shared" si="47"/>
        <v>0</v>
      </c>
      <c r="CT12" s="21"/>
      <c r="CU12" s="185"/>
      <c r="CV12" s="18"/>
      <c r="CW12" s="18"/>
      <c r="CX12" s="18"/>
      <c r="CY12" s="79">
        <v>109</v>
      </c>
      <c r="CZ12" s="138">
        <f t="shared" si="34"/>
        <v>0</v>
      </c>
      <c r="DA12" s="24">
        <f t="shared" si="35"/>
        <v>0</v>
      </c>
      <c r="DB12" s="24">
        <f t="shared" si="48"/>
        <v>0</v>
      </c>
      <c r="DC12" s="21"/>
      <c r="DD12" s="185"/>
    </row>
    <row r="13" spans="1:108" x14ac:dyDescent="0.25">
      <c r="A13" s="18"/>
      <c r="B13" s="18"/>
      <c r="C13" s="18"/>
      <c r="D13" s="79">
        <v>110</v>
      </c>
      <c r="E13" s="138">
        <f t="shared" si="0"/>
        <v>0</v>
      </c>
      <c r="F13" s="24">
        <f t="shared" si="36"/>
        <v>0</v>
      </c>
      <c r="G13" s="24">
        <f t="shared" si="37"/>
        <v>0</v>
      </c>
      <c r="H13" s="21"/>
      <c r="I13" s="185"/>
      <c r="J13" s="18"/>
      <c r="K13" s="18"/>
      <c r="L13" s="18"/>
      <c r="M13" s="79">
        <v>110</v>
      </c>
      <c r="N13" s="138">
        <f t="shared" si="14"/>
        <v>0</v>
      </c>
      <c r="O13" s="24">
        <f t="shared" si="15"/>
        <v>0</v>
      </c>
      <c r="P13" s="24">
        <f t="shared" si="38"/>
        <v>0</v>
      </c>
      <c r="Q13" s="21"/>
      <c r="R13" s="185"/>
      <c r="S13" s="18"/>
      <c r="T13" s="18"/>
      <c r="U13" s="18"/>
      <c r="V13" s="79">
        <v>110</v>
      </c>
      <c r="W13" s="138">
        <f t="shared" si="16"/>
        <v>0</v>
      </c>
      <c r="X13" s="24">
        <f t="shared" si="17"/>
        <v>0</v>
      </c>
      <c r="Y13" s="24">
        <f t="shared" si="39"/>
        <v>0</v>
      </c>
      <c r="Z13" s="21"/>
      <c r="AA13" s="185"/>
      <c r="AB13" s="18"/>
      <c r="AC13" s="18"/>
      <c r="AD13" s="18"/>
      <c r="AE13" s="79">
        <v>110</v>
      </c>
      <c r="AF13" s="138">
        <f t="shared" si="18"/>
        <v>0</v>
      </c>
      <c r="AG13" s="24">
        <f t="shared" si="19"/>
        <v>0</v>
      </c>
      <c r="AH13" s="24">
        <f t="shared" si="40"/>
        <v>0</v>
      </c>
      <c r="AI13" s="21"/>
      <c r="AJ13" s="185"/>
      <c r="AK13" s="18"/>
      <c r="AL13" s="18"/>
      <c r="AM13" s="18"/>
      <c r="AN13" s="79">
        <v>110</v>
      </c>
      <c r="AO13" s="138">
        <f t="shared" si="20"/>
        <v>0</v>
      </c>
      <c r="AP13" s="24">
        <f t="shared" si="21"/>
        <v>0</v>
      </c>
      <c r="AQ13" s="24">
        <f t="shared" si="41"/>
        <v>0</v>
      </c>
      <c r="AR13" s="21"/>
      <c r="AS13" s="185"/>
      <c r="AT13" s="18"/>
      <c r="AU13" s="18"/>
      <c r="AV13" s="18"/>
      <c r="AW13" s="79">
        <v>110</v>
      </c>
      <c r="AX13" s="138">
        <f t="shared" si="22"/>
        <v>0</v>
      </c>
      <c r="AY13" s="24">
        <f t="shared" si="23"/>
        <v>0</v>
      </c>
      <c r="AZ13" s="24">
        <f t="shared" si="42"/>
        <v>0</v>
      </c>
      <c r="BA13" s="21"/>
      <c r="BB13" s="185"/>
      <c r="BC13" s="18"/>
      <c r="BD13" s="18"/>
      <c r="BE13" s="18"/>
      <c r="BF13" s="79">
        <v>110</v>
      </c>
      <c r="BG13" s="138">
        <f t="shared" si="24"/>
        <v>0</v>
      </c>
      <c r="BH13" s="24">
        <f t="shared" si="25"/>
        <v>0</v>
      </c>
      <c r="BI13" s="24">
        <f t="shared" si="43"/>
        <v>0</v>
      </c>
      <c r="BJ13" s="21"/>
      <c r="BK13" s="185"/>
      <c r="BL13" s="18"/>
      <c r="BM13" s="18"/>
      <c r="BN13" s="18"/>
      <c r="BO13" s="79">
        <v>110</v>
      </c>
      <c r="BP13" s="138">
        <f t="shared" si="26"/>
        <v>0</v>
      </c>
      <c r="BQ13" s="24">
        <f t="shared" si="27"/>
        <v>0</v>
      </c>
      <c r="BR13" s="24">
        <f t="shared" si="44"/>
        <v>0</v>
      </c>
      <c r="BS13" s="21"/>
      <c r="BT13" s="185"/>
      <c r="BU13" s="18"/>
      <c r="BV13" s="18"/>
      <c r="BW13" s="18"/>
      <c r="BX13" s="79">
        <v>110</v>
      </c>
      <c r="BY13" s="138">
        <f t="shared" si="28"/>
        <v>0</v>
      </c>
      <c r="BZ13" s="24">
        <f t="shared" si="29"/>
        <v>0</v>
      </c>
      <c r="CA13" s="24">
        <f t="shared" si="45"/>
        <v>0</v>
      </c>
      <c r="CB13" s="21"/>
      <c r="CC13" s="185"/>
      <c r="CD13" s="18"/>
      <c r="CE13" s="18"/>
      <c r="CF13" s="18"/>
      <c r="CG13" s="79">
        <v>110</v>
      </c>
      <c r="CH13" s="138">
        <f t="shared" si="30"/>
        <v>0</v>
      </c>
      <c r="CI13" s="24">
        <f t="shared" si="31"/>
        <v>0</v>
      </c>
      <c r="CJ13" s="24">
        <f t="shared" si="46"/>
        <v>0</v>
      </c>
      <c r="CK13" s="21"/>
      <c r="CL13" s="185"/>
      <c r="CM13" s="18"/>
      <c r="CN13" s="18"/>
      <c r="CO13" s="18"/>
      <c r="CP13" s="79">
        <v>110</v>
      </c>
      <c r="CQ13" s="138">
        <f t="shared" si="32"/>
        <v>0</v>
      </c>
      <c r="CR13" s="24">
        <f t="shared" si="33"/>
        <v>0</v>
      </c>
      <c r="CS13" s="24">
        <f t="shared" si="47"/>
        <v>0</v>
      </c>
      <c r="CT13" s="21"/>
      <c r="CU13" s="185"/>
      <c r="CV13" s="18"/>
      <c r="CW13" s="18"/>
      <c r="CX13" s="18"/>
      <c r="CY13" s="79">
        <v>110</v>
      </c>
      <c r="CZ13" s="138">
        <f t="shared" si="34"/>
        <v>0</v>
      </c>
      <c r="DA13" s="24">
        <f t="shared" si="35"/>
        <v>0</v>
      </c>
      <c r="DB13" s="24">
        <f t="shared" si="48"/>
        <v>0</v>
      </c>
      <c r="DC13" s="21"/>
      <c r="DD13" s="185"/>
    </row>
    <row r="14" spans="1:108" x14ac:dyDescent="0.25">
      <c r="A14" s="18"/>
      <c r="B14" s="22"/>
      <c r="C14" s="22"/>
      <c r="D14" s="78">
        <v>111</v>
      </c>
      <c r="E14" s="138">
        <f t="shared" si="0"/>
        <v>0</v>
      </c>
      <c r="F14" s="24">
        <f>+E14*$F$3</f>
        <v>0</v>
      </c>
      <c r="G14" s="24">
        <f>+E14-F14</f>
        <v>0</v>
      </c>
      <c r="H14" s="27"/>
      <c r="I14" s="185"/>
      <c r="J14" s="22"/>
      <c r="K14" s="22"/>
      <c r="L14" s="22"/>
      <c r="M14" s="78">
        <v>111</v>
      </c>
      <c r="N14" s="138">
        <f t="shared" si="14"/>
        <v>0</v>
      </c>
      <c r="O14" s="24">
        <f t="shared" si="15"/>
        <v>0</v>
      </c>
      <c r="P14" s="24">
        <f>+N14-O14</f>
        <v>0</v>
      </c>
      <c r="Q14" s="27"/>
      <c r="R14" s="185"/>
      <c r="S14" s="22"/>
      <c r="T14" s="22"/>
      <c r="U14" s="22"/>
      <c r="V14" s="78">
        <v>111</v>
      </c>
      <c r="W14" s="138">
        <f t="shared" si="16"/>
        <v>0</v>
      </c>
      <c r="X14" s="24">
        <f t="shared" si="17"/>
        <v>0</v>
      </c>
      <c r="Y14" s="24">
        <f>+W14-X14</f>
        <v>0</v>
      </c>
      <c r="Z14" s="27"/>
      <c r="AA14" s="185"/>
      <c r="AB14" s="22"/>
      <c r="AC14" s="22"/>
      <c r="AD14" s="22"/>
      <c r="AE14" s="78">
        <v>111</v>
      </c>
      <c r="AF14" s="138">
        <f t="shared" si="18"/>
        <v>0</v>
      </c>
      <c r="AG14" s="24">
        <f t="shared" si="19"/>
        <v>0</v>
      </c>
      <c r="AH14" s="24">
        <f>+AF14-AG14</f>
        <v>0</v>
      </c>
      <c r="AI14" s="27"/>
      <c r="AJ14" s="185"/>
      <c r="AK14" s="22"/>
      <c r="AL14" s="22"/>
      <c r="AM14" s="22"/>
      <c r="AN14" s="78">
        <v>111</v>
      </c>
      <c r="AO14" s="138">
        <f t="shared" si="20"/>
        <v>0</v>
      </c>
      <c r="AP14" s="24">
        <f t="shared" si="21"/>
        <v>0</v>
      </c>
      <c r="AQ14" s="24">
        <f>+AO14-AP14</f>
        <v>0</v>
      </c>
      <c r="AR14" s="27"/>
      <c r="AS14" s="185"/>
      <c r="AT14" s="22"/>
      <c r="AU14" s="22"/>
      <c r="AV14" s="22"/>
      <c r="AW14" s="78">
        <v>111</v>
      </c>
      <c r="AX14" s="138">
        <f t="shared" si="22"/>
        <v>0</v>
      </c>
      <c r="AY14" s="24">
        <f t="shared" si="23"/>
        <v>0</v>
      </c>
      <c r="AZ14" s="24">
        <f>+AX14-AY14</f>
        <v>0</v>
      </c>
      <c r="BA14" s="27"/>
      <c r="BB14" s="185"/>
      <c r="BC14" s="22"/>
      <c r="BD14" s="22"/>
      <c r="BE14" s="22"/>
      <c r="BF14" s="78">
        <v>111</v>
      </c>
      <c r="BG14" s="138">
        <f t="shared" si="24"/>
        <v>0</v>
      </c>
      <c r="BH14" s="24">
        <f t="shared" si="25"/>
        <v>0</v>
      </c>
      <c r="BI14" s="24">
        <f>+BG14-BH14</f>
        <v>0</v>
      </c>
      <c r="BJ14" s="27"/>
      <c r="BK14" s="185"/>
      <c r="BL14" s="22"/>
      <c r="BM14" s="22"/>
      <c r="BN14" s="22"/>
      <c r="BO14" s="78">
        <v>111</v>
      </c>
      <c r="BP14" s="138">
        <f t="shared" si="26"/>
        <v>0</v>
      </c>
      <c r="BQ14" s="24">
        <f t="shared" si="27"/>
        <v>0</v>
      </c>
      <c r="BR14" s="24">
        <f>+BP14-BQ14</f>
        <v>0</v>
      </c>
      <c r="BS14" s="27"/>
      <c r="BT14" s="185"/>
      <c r="BU14" s="22"/>
      <c r="BV14" s="22"/>
      <c r="BW14" s="22"/>
      <c r="BX14" s="78">
        <v>111</v>
      </c>
      <c r="BY14" s="138">
        <f t="shared" si="28"/>
        <v>0</v>
      </c>
      <c r="BZ14" s="24">
        <f t="shared" si="29"/>
        <v>0</v>
      </c>
      <c r="CA14" s="24">
        <f>+BY14-BZ14</f>
        <v>0</v>
      </c>
      <c r="CB14" s="27"/>
      <c r="CC14" s="185"/>
      <c r="CD14" s="22"/>
      <c r="CE14" s="22"/>
      <c r="CF14" s="22"/>
      <c r="CG14" s="78">
        <v>111</v>
      </c>
      <c r="CH14" s="138">
        <f t="shared" si="30"/>
        <v>0</v>
      </c>
      <c r="CI14" s="24">
        <f t="shared" si="31"/>
        <v>0</v>
      </c>
      <c r="CJ14" s="24">
        <f>+CH14-CI14</f>
        <v>0</v>
      </c>
      <c r="CK14" s="27"/>
      <c r="CL14" s="185"/>
      <c r="CM14" s="22"/>
      <c r="CN14" s="22"/>
      <c r="CO14" s="22"/>
      <c r="CP14" s="78">
        <v>111</v>
      </c>
      <c r="CQ14" s="138">
        <f t="shared" si="32"/>
        <v>0</v>
      </c>
      <c r="CR14" s="24">
        <f t="shared" si="33"/>
        <v>0</v>
      </c>
      <c r="CS14" s="24">
        <f>+CQ14-CR14</f>
        <v>0</v>
      </c>
      <c r="CT14" s="27"/>
      <c r="CU14" s="185"/>
      <c r="CV14" s="22"/>
      <c r="CW14" s="22"/>
      <c r="CX14" s="22"/>
      <c r="CY14" s="78">
        <v>111</v>
      </c>
      <c r="CZ14" s="138">
        <f t="shared" si="34"/>
        <v>0</v>
      </c>
      <c r="DA14" s="24">
        <f t="shared" si="35"/>
        <v>0</v>
      </c>
      <c r="DB14" s="24">
        <f>+CZ14-DA14</f>
        <v>0</v>
      </c>
      <c r="DC14" s="27"/>
      <c r="DD14" s="185"/>
    </row>
    <row r="15" spans="1:108" x14ac:dyDescent="0.25">
      <c r="A15" s="18"/>
      <c r="B15" s="22"/>
      <c r="C15" s="18"/>
      <c r="D15" s="79">
        <v>112</v>
      </c>
      <c r="E15" s="138">
        <f t="shared" si="0"/>
        <v>0</v>
      </c>
      <c r="F15" s="24">
        <f t="shared" ref="F15:F18" si="49">+E15*$F$3</f>
        <v>0</v>
      </c>
      <c r="G15" s="24">
        <f t="shared" ref="G15:G18" si="50">+E15-F15</f>
        <v>0</v>
      </c>
      <c r="H15" s="21"/>
      <c r="I15" s="185"/>
      <c r="J15" s="22"/>
      <c r="K15" s="22"/>
      <c r="L15" s="18"/>
      <c r="M15" s="79">
        <v>112</v>
      </c>
      <c r="N15" s="138">
        <f t="shared" si="14"/>
        <v>0</v>
      </c>
      <c r="O15" s="24">
        <f t="shared" si="15"/>
        <v>0</v>
      </c>
      <c r="P15" s="24">
        <f t="shared" ref="P15:P18" si="51">+N15-O15</f>
        <v>0</v>
      </c>
      <c r="Q15" s="21"/>
      <c r="R15" s="185"/>
      <c r="S15" s="22"/>
      <c r="T15" s="22"/>
      <c r="U15" s="18"/>
      <c r="V15" s="79">
        <v>112</v>
      </c>
      <c r="W15" s="138">
        <f t="shared" si="16"/>
        <v>0</v>
      </c>
      <c r="X15" s="24">
        <f t="shared" si="17"/>
        <v>0</v>
      </c>
      <c r="Y15" s="24">
        <f t="shared" ref="Y15:Y18" si="52">+W15-X15</f>
        <v>0</v>
      </c>
      <c r="Z15" s="21"/>
      <c r="AA15" s="185"/>
      <c r="AB15" s="22"/>
      <c r="AC15" s="22"/>
      <c r="AD15" s="18"/>
      <c r="AE15" s="79">
        <v>112</v>
      </c>
      <c r="AF15" s="138">
        <f t="shared" si="18"/>
        <v>0</v>
      </c>
      <c r="AG15" s="24">
        <f t="shared" si="19"/>
        <v>0</v>
      </c>
      <c r="AH15" s="24">
        <f t="shared" ref="AH15:AH18" si="53">+AF15-AG15</f>
        <v>0</v>
      </c>
      <c r="AI15" s="21"/>
      <c r="AJ15" s="185"/>
      <c r="AK15" s="22"/>
      <c r="AL15" s="22"/>
      <c r="AM15" s="18"/>
      <c r="AN15" s="79">
        <v>112</v>
      </c>
      <c r="AO15" s="138">
        <f t="shared" si="20"/>
        <v>0</v>
      </c>
      <c r="AP15" s="24">
        <f t="shared" si="21"/>
        <v>0</v>
      </c>
      <c r="AQ15" s="24">
        <f t="shared" ref="AQ15:AQ18" si="54">+AO15-AP15</f>
        <v>0</v>
      </c>
      <c r="AR15" s="21"/>
      <c r="AS15" s="185"/>
      <c r="AT15" s="22"/>
      <c r="AU15" s="22"/>
      <c r="AV15" s="18"/>
      <c r="AW15" s="79">
        <v>112</v>
      </c>
      <c r="AX15" s="138">
        <f t="shared" si="22"/>
        <v>0</v>
      </c>
      <c r="AY15" s="24">
        <f t="shared" si="23"/>
        <v>0</v>
      </c>
      <c r="AZ15" s="24">
        <f t="shared" ref="AZ15:AZ18" si="55">+AX15-AY15</f>
        <v>0</v>
      </c>
      <c r="BA15" s="21"/>
      <c r="BB15" s="185"/>
      <c r="BC15" s="22"/>
      <c r="BD15" s="22"/>
      <c r="BE15" s="18"/>
      <c r="BF15" s="79">
        <v>112</v>
      </c>
      <c r="BG15" s="138">
        <f t="shared" si="24"/>
        <v>0</v>
      </c>
      <c r="BH15" s="24">
        <f t="shared" si="25"/>
        <v>0</v>
      </c>
      <c r="BI15" s="24">
        <f t="shared" ref="BI15:BI18" si="56">+BG15-BH15</f>
        <v>0</v>
      </c>
      <c r="BJ15" s="21"/>
      <c r="BK15" s="185"/>
      <c r="BL15" s="22"/>
      <c r="BM15" s="22"/>
      <c r="BN15" s="18"/>
      <c r="BO15" s="79">
        <v>112</v>
      </c>
      <c r="BP15" s="138">
        <f t="shared" si="26"/>
        <v>0</v>
      </c>
      <c r="BQ15" s="24">
        <f t="shared" si="27"/>
        <v>0</v>
      </c>
      <c r="BR15" s="24">
        <f t="shared" ref="BR15:BR18" si="57">+BP15-BQ15</f>
        <v>0</v>
      </c>
      <c r="BS15" s="21"/>
      <c r="BT15" s="185"/>
      <c r="BU15" s="22"/>
      <c r="BV15" s="22"/>
      <c r="BW15" s="18"/>
      <c r="BX15" s="79">
        <v>112</v>
      </c>
      <c r="BY15" s="138">
        <f t="shared" si="28"/>
        <v>0</v>
      </c>
      <c r="BZ15" s="24">
        <f t="shared" si="29"/>
        <v>0</v>
      </c>
      <c r="CA15" s="24">
        <f t="shared" ref="CA15:CA18" si="58">+BY15-BZ15</f>
        <v>0</v>
      </c>
      <c r="CB15" s="21"/>
      <c r="CC15" s="185"/>
      <c r="CD15" s="22"/>
      <c r="CE15" s="22"/>
      <c r="CF15" s="18"/>
      <c r="CG15" s="79">
        <v>112</v>
      </c>
      <c r="CH15" s="138">
        <f t="shared" si="30"/>
        <v>0</v>
      </c>
      <c r="CI15" s="24">
        <f t="shared" si="31"/>
        <v>0</v>
      </c>
      <c r="CJ15" s="24">
        <f t="shared" ref="CJ15:CJ18" si="59">+CH15-CI15</f>
        <v>0</v>
      </c>
      <c r="CK15" s="21"/>
      <c r="CL15" s="185"/>
      <c r="CM15" s="22"/>
      <c r="CN15" s="22"/>
      <c r="CO15" s="18"/>
      <c r="CP15" s="79">
        <v>112</v>
      </c>
      <c r="CQ15" s="138">
        <f t="shared" si="32"/>
        <v>0</v>
      </c>
      <c r="CR15" s="24">
        <f t="shared" si="33"/>
        <v>0</v>
      </c>
      <c r="CS15" s="24">
        <f t="shared" ref="CS15:CS18" si="60">+CQ15-CR15</f>
        <v>0</v>
      </c>
      <c r="CT15" s="21"/>
      <c r="CU15" s="185"/>
      <c r="CV15" s="22"/>
      <c r="CW15" s="22"/>
      <c r="CX15" s="18"/>
      <c r="CY15" s="79">
        <v>112</v>
      </c>
      <c r="CZ15" s="138">
        <f t="shared" si="34"/>
        <v>0</v>
      </c>
      <c r="DA15" s="24">
        <f t="shared" si="35"/>
        <v>0</v>
      </c>
      <c r="DB15" s="24">
        <f t="shared" ref="DB15:DB18" si="61">+CZ15-DA15</f>
        <v>0</v>
      </c>
      <c r="DC15" s="21"/>
      <c r="DD15" s="185"/>
    </row>
    <row r="16" spans="1:108" x14ac:dyDescent="0.25">
      <c r="A16" s="18"/>
      <c r="B16" s="18"/>
      <c r="C16" s="18"/>
      <c r="D16" s="79">
        <v>113</v>
      </c>
      <c r="E16" s="138">
        <f t="shared" si="0"/>
        <v>0</v>
      </c>
      <c r="F16" s="24">
        <f t="shared" si="49"/>
        <v>0</v>
      </c>
      <c r="G16" s="24">
        <f t="shared" si="50"/>
        <v>0</v>
      </c>
      <c r="H16" s="21"/>
      <c r="I16" s="185"/>
      <c r="J16" s="18"/>
      <c r="K16" s="18"/>
      <c r="L16" s="18"/>
      <c r="M16" s="79">
        <v>113</v>
      </c>
      <c r="N16" s="138">
        <f t="shared" si="14"/>
        <v>0</v>
      </c>
      <c r="O16" s="24">
        <f t="shared" si="15"/>
        <v>0</v>
      </c>
      <c r="P16" s="24">
        <f t="shared" si="51"/>
        <v>0</v>
      </c>
      <c r="Q16" s="21"/>
      <c r="R16" s="185"/>
      <c r="S16" s="18"/>
      <c r="T16" s="18"/>
      <c r="U16" s="18"/>
      <c r="V16" s="79">
        <v>113</v>
      </c>
      <c r="W16" s="138">
        <f t="shared" si="16"/>
        <v>0</v>
      </c>
      <c r="X16" s="24">
        <f t="shared" si="17"/>
        <v>0</v>
      </c>
      <c r="Y16" s="24">
        <f t="shared" si="52"/>
        <v>0</v>
      </c>
      <c r="Z16" s="21"/>
      <c r="AA16" s="185"/>
      <c r="AB16" s="18"/>
      <c r="AC16" s="18"/>
      <c r="AD16" s="18"/>
      <c r="AE16" s="79">
        <v>113</v>
      </c>
      <c r="AF16" s="138">
        <f t="shared" si="18"/>
        <v>0</v>
      </c>
      <c r="AG16" s="24">
        <f t="shared" si="19"/>
        <v>0</v>
      </c>
      <c r="AH16" s="24">
        <f t="shared" si="53"/>
        <v>0</v>
      </c>
      <c r="AI16" s="21"/>
      <c r="AJ16" s="185"/>
      <c r="AK16" s="18"/>
      <c r="AL16" s="18"/>
      <c r="AM16" s="18"/>
      <c r="AN16" s="79">
        <v>113</v>
      </c>
      <c r="AO16" s="138">
        <f t="shared" si="20"/>
        <v>0</v>
      </c>
      <c r="AP16" s="24">
        <f t="shared" si="21"/>
        <v>0</v>
      </c>
      <c r="AQ16" s="24">
        <f t="shared" si="54"/>
        <v>0</v>
      </c>
      <c r="AR16" s="21"/>
      <c r="AS16" s="185"/>
      <c r="AT16" s="18"/>
      <c r="AU16" s="18"/>
      <c r="AV16" s="18"/>
      <c r="AW16" s="79">
        <v>113</v>
      </c>
      <c r="AX16" s="138">
        <f t="shared" si="22"/>
        <v>0</v>
      </c>
      <c r="AY16" s="24">
        <f t="shared" si="23"/>
        <v>0</v>
      </c>
      <c r="AZ16" s="24">
        <f t="shared" si="55"/>
        <v>0</v>
      </c>
      <c r="BA16" s="21"/>
      <c r="BB16" s="185"/>
      <c r="BC16" s="18"/>
      <c r="BD16" s="18"/>
      <c r="BE16" s="18"/>
      <c r="BF16" s="79">
        <v>113</v>
      </c>
      <c r="BG16" s="138">
        <f t="shared" si="24"/>
        <v>0</v>
      </c>
      <c r="BH16" s="24">
        <f t="shared" si="25"/>
        <v>0</v>
      </c>
      <c r="BI16" s="24">
        <f t="shared" si="56"/>
        <v>0</v>
      </c>
      <c r="BJ16" s="21"/>
      <c r="BK16" s="185"/>
      <c r="BL16" s="18"/>
      <c r="BM16" s="18"/>
      <c r="BN16" s="18"/>
      <c r="BO16" s="79">
        <v>113</v>
      </c>
      <c r="BP16" s="138">
        <f t="shared" si="26"/>
        <v>0</v>
      </c>
      <c r="BQ16" s="24">
        <f t="shared" si="27"/>
        <v>0</v>
      </c>
      <c r="BR16" s="24">
        <f t="shared" si="57"/>
        <v>0</v>
      </c>
      <c r="BS16" s="21"/>
      <c r="BT16" s="185"/>
      <c r="BU16" s="18"/>
      <c r="BV16" s="18"/>
      <c r="BW16" s="18"/>
      <c r="BX16" s="79">
        <v>113</v>
      </c>
      <c r="BY16" s="138">
        <f t="shared" si="28"/>
        <v>0</v>
      </c>
      <c r="BZ16" s="24">
        <f t="shared" si="29"/>
        <v>0</v>
      </c>
      <c r="CA16" s="24">
        <f t="shared" si="58"/>
        <v>0</v>
      </c>
      <c r="CB16" s="21"/>
      <c r="CC16" s="185"/>
      <c r="CD16" s="18"/>
      <c r="CE16" s="18"/>
      <c r="CF16" s="18"/>
      <c r="CG16" s="79">
        <v>113</v>
      </c>
      <c r="CH16" s="138">
        <f t="shared" si="30"/>
        <v>0</v>
      </c>
      <c r="CI16" s="24">
        <f t="shared" si="31"/>
        <v>0</v>
      </c>
      <c r="CJ16" s="24">
        <f t="shared" si="59"/>
        <v>0</v>
      </c>
      <c r="CK16" s="21"/>
      <c r="CL16" s="185"/>
      <c r="CM16" s="18"/>
      <c r="CN16" s="18"/>
      <c r="CO16" s="18"/>
      <c r="CP16" s="79">
        <v>113</v>
      </c>
      <c r="CQ16" s="138">
        <f t="shared" si="32"/>
        <v>0</v>
      </c>
      <c r="CR16" s="24">
        <f t="shared" si="33"/>
        <v>0</v>
      </c>
      <c r="CS16" s="24">
        <f t="shared" si="60"/>
        <v>0</v>
      </c>
      <c r="CT16" s="21"/>
      <c r="CU16" s="185"/>
      <c r="CV16" s="18"/>
      <c r="CW16" s="18"/>
      <c r="CX16" s="18"/>
      <c r="CY16" s="79">
        <v>113</v>
      </c>
      <c r="CZ16" s="138">
        <f t="shared" si="34"/>
        <v>0</v>
      </c>
      <c r="DA16" s="24">
        <f t="shared" si="35"/>
        <v>0</v>
      </c>
      <c r="DB16" s="24">
        <f t="shared" si="61"/>
        <v>0</v>
      </c>
      <c r="DC16" s="21"/>
      <c r="DD16" s="185"/>
    </row>
    <row r="17" spans="1:108" x14ac:dyDescent="0.25">
      <c r="A17" s="18"/>
      <c r="B17" s="18"/>
      <c r="C17" s="18"/>
      <c r="D17" s="79">
        <v>114</v>
      </c>
      <c r="E17" s="138">
        <f t="shared" si="0"/>
        <v>0</v>
      </c>
      <c r="F17" s="24">
        <f t="shared" si="49"/>
        <v>0</v>
      </c>
      <c r="G17" s="24">
        <f t="shared" si="50"/>
        <v>0</v>
      </c>
      <c r="H17" s="21"/>
      <c r="I17" s="185"/>
      <c r="J17" s="18"/>
      <c r="K17" s="18"/>
      <c r="L17" s="18"/>
      <c r="M17" s="79">
        <v>114</v>
      </c>
      <c r="N17" s="138">
        <f t="shared" si="14"/>
        <v>0</v>
      </c>
      <c r="O17" s="24">
        <f t="shared" si="15"/>
        <v>0</v>
      </c>
      <c r="P17" s="24">
        <f t="shared" si="51"/>
        <v>0</v>
      </c>
      <c r="Q17" s="21"/>
      <c r="R17" s="185"/>
      <c r="S17" s="18"/>
      <c r="T17" s="18"/>
      <c r="U17" s="18"/>
      <c r="V17" s="79">
        <v>114</v>
      </c>
      <c r="W17" s="138">
        <f t="shared" si="16"/>
        <v>0</v>
      </c>
      <c r="X17" s="24">
        <f t="shared" si="17"/>
        <v>0</v>
      </c>
      <c r="Y17" s="24">
        <f t="shared" si="52"/>
        <v>0</v>
      </c>
      <c r="Z17" s="21"/>
      <c r="AA17" s="185"/>
      <c r="AB17" s="18"/>
      <c r="AC17" s="18"/>
      <c r="AD17" s="18"/>
      <c r="AE17" s="79">
        <v>114</v>
      </c>
      <c r="AF17" s="138">
        <f t="shared" si="18"/>
        <v>0</v>
      </c>
      <c r="AG17" s="24">
        <f t="shared" si="19"/>
        <v>0</v>
      </c>
      <c r="AH17" s="24">
        <f t="shared" si="53"/>
        <v>0</v>
      </c>
      <c r="AI17" s="21"/>
      <c r="AJ17" s="185"/>
      <c r="AK17" s="18"/>
      <c r="AL17" s="18"/>
      <c r="AM17" s="18"/>
      <c r="AN17" s="79">
        <v>114</v>
      </c>
      <c r="AO17" s="138">
        <f t="shared" si="20"/>
        <v>0</v>
      </c>
      <c r="AP17" s="24">
        <f t="shared" si="21"/>
        <v>0</v>
      </c>
      <c r="AQ17" s="24">
        <f t="shared" si="54"/>
        <v>0</v>
      </c>
      <c r="AR17" s="21"/>
      <c r="AS17" s="185"/>
      <c r="AT17" s="18"/>
      <c r="AU17" s="18"/>
      <c r="AV17" s="18"/>
      <c r="AW17" s="79">
        <v>114</v>
      </c>
      <c r="AX17" s="138">
        <f t="shared" si="22"/>
        <v>0</v>
      </c>
      <c r="AY17" s="24">
        <f t="shared" si="23"/>
        <v>0</v>
      </c>
      <c r="AZ17" s="24">
        <f t="shared" si="55"/>
        <v>0</v>
      </c>
      <c r="BA17" s="21"/>
      <c r="BB17" s="185"/>
      <c r="BC17" s="18"/>
      <c r="BD17" s="18"/>
      <c r="BE17" s="18"/>
      <c r="BF17" s="79">
        <v>114</v>
      </c>
      <c r="BG17" s="138">
        <f t="shared" si="24"/>
        <v>0</v>
      </c>
      <c r="BH17" s="24">
        <f t="shared" si="25"/>
        <v>0</v>
      </c>
      <c r="BI17" s="24">
        <f t="shared" si="56"/>
        <v>0</v>
      </c>
      <c r="BJ17" s="21"/>
      <c r="BK17" s="185"/>
      <c r="BL17" s="18"/>
      <c r="BM17" s="18"/>
      <c r="BN17" s="18"/>
      <c r="BO17" s="79">
        <v>114</v>
      </c>
      <c r="BP17" s="138">
        <f t="shared" si="26"/>
        <v>0</v>
      </c>
      <c r="BQ17" s="24">
        <f t="shared" si="27"/>
        <v>0</v>
      </c>
      <c r="BR17" s="24">
        <f t="shared" si="57"/>
        <v>0</v>
      </c>
      <c r="BS17" s="21"/>
      <c r="BT17" s="185"/>
      <c r="BU17" s="18"/>
      <c r="BV17" s="18"/>
      <c r="BW17" s="18"/>
      <c r="BX17" s="79">
        <v>114</v>
      </c>
      <c r="BY17" s="138">
        <f t="shared" si="28"/>
        <v>0</v>
      </c>
      <c r="BZ17" s="24">
        <f t="shared" si="29"/>
        <v>0</v>
      </c>
      <c r="CA17" s="24">
        <f t="shared" si="58"/>
        <v>0</v>
      </c>
      <c r="CB17" s="21"/>
      <c r="CC17" s="185"/>
      <c r="CD17" s="18"/>
      <c r="CE17" s="18"/>
      <c r="CF17" s="18"/>
      <c r="CG17" s="79">
        <v>114</v>
      </c>
      <c r="CH17" s="138">
        <f t="shared" si="30"/>
        <v>0</v>
      </c>
      <c r="CI17" s="24">
        <f t="shared" si="31"/>
        <v>0</v>
      </c>
      <c r="CJ17" s="24">
        <f t="shared" si="59"/>
        <v>0</v>
      </c>
      <c r="CK17" s="21"/>
      <c r="CL17" s="185"/>
      <c r="CM17" s="18"/>
      <c r="CN17" s="18"/>
      <c r="CO17" s="18"/>
      <c r="CP17" s="79">
        <v>114</v>
      </c>
      <c r="CQ17" s="138">
        <f t="shared" si="32"/>
        <v>0</v>
      </c>
      <c r="CR17" s="24">
        <f t="shared" si="33"/>
        <v>0</v>
      </c>
      <c r="CS17" s="24">
        <f t="shared" si="60"/>
        <v>0</v>
      </c>
      <c r="CT17" s="21"/>
      <c r="CU17" s="185"/>
      <c r="CV17" s="18"/>
      <c r="CW17" s="18"/>
      <c r="CX17" s="18"/>
      <c r="CY17" s="79">
        <v>114</v>
      </c>
      <c r="CZ17" s="138">
        <f t="shared" si="34"/>
        <v>0</v>
      </c>
      <c r="DA17" s="24">
        <f t="shared" si="35"/>
        <v>0</v>
      </c>
      <c r="DB17" s="24">
        <f t="shared" si="61"/>
        <v>0</v>
      </c>
      <c r="DC17" s="21"/>
      <c r="DD17" s="185"/>
    </row>
    <row r="18" spans="1:108" x14ac:dyDescent="0.25">
      <c r="A18" s="18"/>
      <c r="B18" s="18"/>
      <c r="C18" s="18"/>
      <c r="D18" s="79">
        <v>115</v>
      </c>
      <c r="E18" s="138">
        <f t="shared" si="0"/>
        <v>0</v>
      </c>
      <c r="F18" s="24">
        <f t="shared" si="49"/>
        <v>0</v>
      </c>
      <c r="G18" s="24">
        <f t="shared" si="50"/>
        <v>0</v>
      </c>
      <c r="H18" s="21"/>
      <c r="I18" s="185"/>
      <c r="J18" s="18"/>
      <c r="K18" s="18"/>
      <c r="L18" s="18"/>
      <c r="M18" s="79">
        <v>115</v>
      </c>
      <c r="N18" s="138">
        <f t="shared" si="14"/>
        <v>0</v>
      </c>
      <c r="O18" s="24">
        <f t="shared" si="15"/>
        <v>0</v>
      </c>
      <c r="P18" s="24">
        <f t="shared" si="51"/>
        <v>0</v>
      </c>
      <c r="Q18" s="21"/>
      <c r="R18" s="185"/>
      <c r="S18" s="18"/>
      <c r="T18" s="18"/>
      <c r="U18" s="18"/>
      <c r="V18" s="79">
        <v>115</v>
      </c>
      <c r="W18" s="138">
        <f t="shared" si="16"/>
        <v>0</v>
      </c>
      <c r="X18" s="24">
        <f t="shared" si="17"/>
        <v>0</v>
      </c>
      <c r="Y18" s="24">
        <f t="shared" si="52"/>
        <v>0</v>
      </c>
      <c r="Z18" s="21"/>
      <c r="AA18" s="185"/>
      <c r="AB18" s="18"/>
      <c r="AC18" s="18"/>
      <c r="AD18" s="18"/>
      <c r="AE18" s="79">
        <v>115</v>
      </c>
      <c r="AF18" s="138">
        <f t="shared" si="18"/>
        <v>0</v>
      </c>
      <c r="AG18" s="24">
        <f t="shared" si="19"/>
        <v>0</v>
      </c>
      <c r="AH18" s="24">
        <f t="shared" si="53"/>
        <v>0</v>
      </c>
      <c r="AI18" s="21"/>
      <c r="AJ18" s="185"/>
      <c r="AK18" s="18"/>
      <c r="AL18" s="18"/>
      <c r="AM18" s="18"/>
      <c r="AN18" s="79">
        <v>115</v>
      </c>
      <c r="AO18" s="138">
        <f t="shared" si="20"/>
        <v>0</v>
      </c>
      <c r="AP18" s="24">
        <f t="shared" si="21"/>
        <v>0</v>
      </c>
      <c r="AQ18" s="24">
        <f t="shared" si="54"/>
        <v>0</v>
      </c>
      <c r="AR18" s="21"/>
      <c r="AS18" s="185"/>
      <c r="AT18" s="18"/>
      <c r="AU18" s="18"/>
      <c r="AV18" s="18"/>
      <c r="AW18" s="79">
        <v>115</v>
      </c>
      <c r="AX18" s="138">
        <f t="shared" si="22"/>
        <v>0</v>
      </c>
      <c r="AY18" s="24">
        <f t="shared" si="23"/>
        <v>0</v>
      </c>
      <c r="AZ18" s="24">
        <f t="shared" si="55"/>
        <v>0</v>
      </c>
      <c r="BA18" s="21"/>
      <c r="BB18" s="185"/>
      <c r="BC18" s="18"/>
      <c r="BD18" s="18"/>
      <c r="BE18" s="18"/>
      <c r="BF18" s="79">
        <v>115</v>
      </c>
      <c r="BG18" s="138">
        <f t="shared" si="24"/>
        <v>0</v>
      </c>
      <c r="BH18" s="24">
        <f t="shared" si="25"/>
        <v>0</v>
      </c>
      <c r="BI18" s="24">
        <f t="shared" si="56"/>
        <v>0</v>
      </c>
      <c r="BJ18" s="21"/>
      <c r="BK18" s="185"/>
      <c r="BL18" s="18"/>
      <c r="BM18" s="18"/>
      <c r="BN18" s="18"/>
      <c r="BO18" s="79">
        <v>115</v>
      </c>
      <c r="BP18" s="138">
        <f t="shared" si="26"/>
        <v>0</v>
      </c>
      <c r="BQ18" s="24">
        <f t="shared" si="27"/>
        <v>0</v>
      </c>
      <c r="BR18" s="24">
        <f t="shared" si="57"/>
        <v>0</v>
      </c>
      <c r="BS18" s="21"/>
      <c r="BT18" s="185"/>
      <c r="BU18" s="18"/>
      <c r="BV18" s="18"/>
      <c r="BW18" s="18"/>
      <c r="BX18" s="79">
        <v>115</v>
      </c>
      <c r="BY18" s="138">
        <f t="shared" si="28"/>
        <v>0</v>
      </c>
      <c r="BZ18" s="24">
        <f t="shared" si="29"/>
        <v>0</v>
      </c>
      <c r="CA18" s="24">
        <f t="shared" si="58"/>
        <v>0</v>
      </c>
      <c r="CB18" s="21"/>
      <c r="CC18" s="185"/>
      <c r="CD18" s="18"/>
      <c r="CE18" s="18"/>
      <c r="CF18" s="18"/>
      <c r="CG18" s="79">
        <v>115</v>
      </c>
      <c r="CH18" s="138">
        <f t="shared" si="30"/>
        <v>0</v>
      </c>
      <c r="CI18" s="24">
        <f t="shared" si="31"/>
        <v>0</v>
      </c>
      <c r="CJ18" s="24">
        <f t="shared" si="59"/>
        <v>0</v>
      </c>
      <c r="CK18" s="21"/>
      <c r="CL18" s="185"/>
      <c r="CM18" s="18"/>
      <c r="CN18" s="18"/>
      <c r="CO18" s="18"/>
      <c r="CP18" s="79">
        <v>115</v>
      </c>
      <c r="CQ18" s="138">
        <f t="shared" si="32"/>
        <v>0</v>
      </c>
      <c r="CR18" s="24">
        <f t="shared" si="33"/>
        <v>0</v>
      </c>
      <c r="CS18" s="24">
        <f t="shared" si="60"/>
        <v>0</v>
      </c>
      <c r="CT18" s="21"/>
      <c r="CU18" s="185"/>
      <c r="CV18" s="18"/>
      <c r="CW18" s="18"/>
      <c r="CX18" s="18"/>
      <c r="CY18" s="79">
        <v>115</v>
      </c>
      <c r="CZ18" s="138">
        <f t="shared" si="34"/>
        <v>0</v>
      </c>
      <c r="DA18" s="24">
        <f t="shared" si="35"/>
        <v>0</v>
      </c>
      <c r="DB18" s="24">
        <f t="shared" si="61"/>
        <v>0</v>
      </c>
      <c r="DC18" s="21"/>
      <c r="DD18" s="185"/>
    </row>
    <row r="19" spans="1:108" x14ac:dyDescent="0.25">
      <c r="BO19" s="77"/>
      <c r="BP19" s="20"/>
      <c r="BQ19" s="23"/>
      <c r="BR19" s="23"/>
      <c r="BS19" s="23"/>
      <c r="CG19" s="77"/>
      <c r="CH19" s="20"/>
      <c r="CI19" s="23"/>
      <c r="CJ19" s="23"/>
      <c r="CK19" s="23"/>
    </row>
    <row r="28" spans="1:108" x14ac:dyDescent="0.25">
      <c r="BO28" s="77"/>
      <c r="BP28" s="20"/>
      <c r="BQ28" s="23"/>
      <c r="BR28" s="23"/>
      <c r="BS28" s="23"/>
      <c r="CG28" s="77"/>
      <c r="CH28" s="20"/>
      <c r="CI28" s="23"/>
      <c r="CJ28" s="23"/>
      <c r="CK28" s="23"/>
    </row>
  </sheetData>
  <pageMargins left="0.39370078740157483" right="0.59055118110236227" top="0.70866141732283472" bottom="0.39370078740157483" header="0.19685039370078741" footer="0.19685039370078741"/>
  <pageSetup paperSize="9" scale="27" fitToWidth="3" orientation="landscape" r:id="rId1"/>
  <headerFooter>
    <oddHeader>&amp;L&amp;G&amp;R&amp;G</oddHeader>
    <oddFooter>&amp;C&amp;A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44"/>
  <sheetViews>
    <sheetView zoomScale="75" zoomScaleNormal="75" workbookViewId="0">
      <pane ySplit="1" topLeftCell="A2" activePane="bottomLeft" state="frozen"/>
      <selection pane="bottomLeft"/>
    </sheetView>
  </sheetViews>
  <sheetFormatPr baseColWidth="10" defaultRowHeight="15" x14ac:dyDescent="0.25"/>
  <cols>
    <col min="1" max="1" width="17.28515625" style="25" customWidth="1"/>
    <col min="2" max="2" width="7" style="31" customWidth="1"/>
    <col min="3" max="3" width="6.28515625" style="16" customWidth="1"/>
    <col min="4" max="4" width="20.85546875" style="17" customWidth="1"/>
    <col min="5" max="5" width="18.42578125" style="17" customWidth="1"/>
    <col min="6" max="6" width="15.140625" style="17" customWidth="1"/>
    <col min="7" max="7" width="6.42578125" style="31" customWidth="1"/>
    <col min="8" max="8" width="6.28515625" style="31" customWidth="1"/>
    <col min="9" max="9" width="13.5703125" style="162" customWidth="1"/>
    <col min="10" max="10" width="10.5703125" style="31" customWidth="1"/>
    <col min="11" max="12" width="13.5703125" style="36" customWidth="1"/>
    <col min="13" max="13" width="14.28515625" style="36" customWidth="1"/>
    <col min="14" max="14" width="12.7109375" style="23" customWidth="1"/>
    <col min="15" max="15" width="14.5703125" style="23" customWidth="1"/>
    <col min="16" max="16" width="14" style="23" customWidth="1"/>
    <col min="17" max="17" width="14.28515625" style="23" customWidth="1"/>
    <col min="18" max="18" width="13.85546875" style="23" customWidth="1"/>
    <col min="19" max="19" width="13.5703125" style="23" customWidth="1"/>
  </cols>
  <sheetData>
    <row r="1" spans="1:19" s="29" customFormat="1" ht="45.75" thickBot="1" x14ac:dyDescent="0.3">
      <c r="A1" s="38" t="s">
        <v>34</v>
      </c>
      <c r="B1" s="40" t="s">
        <v>31</v>
      </c>
      <c r="C1" s="39" t="s">
        <v>30</v>
      </c>
      <c r="D1" s="39" t="s">
        <v>35</v>
      </c>
      <c r="E1" s="39" t="s">
        <v>47</v>
      </c>
      <c r="F1" s="39" t="s">
        <v>36</v>
      </c>
      <c r="G1" s="40" t="s">
        <v>32</v>
      </c>
      <c r="H1" s="40" t="s">
        <v>64</v>
      </c>
      <c r="I1" s="41" t="s">
        <v>94</v>
      </c>
      <c r="J1" s="40" t="s">
        <v>96</v>
      </c>
      <c r="K1" s="41" t="s">
        <v>95</v>
      </c>
      <c r="L1" s="41" t="s">
        <v>63</v>
      </c>
      <c r="M1" s="41" t="s">
        <v>39</v>
      </c>
      <c r="N1" s="41" t="s">
        <v>54</v>
      </c>
      <c r="O1" s="41" t="s">
        <v>58</v>
      </c>
      <c r="P1" s="41" t="s">
        <v>55</v>
      </c>
      <c r="Q1" s="41" t="s">
        <v>40</v>
      </c>
      <c r="R1" s="41" t="s">
        <v>37</v>
      </c>
      <c r="S1" s="41" t="s">
        <v>42</v>
      </c>
    </row>
    <row r="2" spans="1:19" s="37" customFormat="1" ht="15.75" thickBot="1" x14ac:dyDescent="0.3">
      <c r="A2" s="62" t="s">
        <v>69</v>
      </c>
      <c r="B2" s="48"/>
      <c r="C2" s="49"/>
      <c r="D2" s="49"/>
      <c r="E2" s="49"/>
      <c r="F2" s="108"/>
      <c r="G2" s="107"/>
      <c r="H2" s="80"/>
      <c r="I2" s="155"/>
      <c r="J2" s="81"/>
      <c r="K2" s="35"/>
      <c r="L2" s="35"/>
      <c r="M2" s="35"/>
      <c r="N2" s="35"/>
      <c r="O2" s="35"/>
      <c r="P2" s="35"/>
      <c r="Q2" s="35"/>
      <c r="R2" s="35"/>
      <c r="S2" s="35"/>
    </row>
    <row r="3" spans="1:19" x14ac:dyDescent="0.25">
      <c r="A3" s="84">
        <v>43467</v>
      </c>
      <c r="B3" s="87">
        <v>100</v>
      </c>
      <c r="C3" s="85" t="s">
        <v>104</v>
      </c>
      <c r="D3" s="109" t="s">
        <v>105</v>
      </c>
      <c r="E3" s="109" t="s">
        <v>106</v>
      </c>
      <c r="F3" s="109" t="s">
        <v>107</v>
      </c>
      <c r="G3" s="87">
        <v>101</v>
      </c>
      <c r="H3" s="86">
        <v>1</v>
      </c>
      <c r="I3" s="156">
        <f>IF(G3=Precios!$D$4,Precios!$E$4,IF(G3=Precios!$D$5,Precios!$E$5,IF(G3=Precios!$D$6,Precios!$E$6,IF(G3=Precios!$D$7,Precios!$E$7,IF(G3=Precios!$D$8,Precios!$E$8,IF(G3=Precios!$D$9,Precios!$E$9,IF(G3=Precios!$D$10,Precios!$E$10,IF(G3=Precios!$D$11,Precios!$E$11,IF(G3=Precios!$D$12,Precios!$E$12,IF(G3=Precios!$D$13,Precios!$E$13,IF(G3=Precios!$D$14,Precios!$E$14,IF(G3=Precios!$D$15,Precios!$E$15,IF(G3=Precios!$D$16,Precios!$E$16,IF(G3=Precios!$D$17,Precios!$E$17,IF(G3=Precios!$D$18,Precios!$E$18,0)))))))))))))))</f>
        <v>210.5263157894737</v>
      </c>
      <c r="J3" s="87">
        <v>2</v>
      </c>
      <c r="K3" s="88">
        <f>IF(J3=1,I3,IF(J3=2,I3*(1-Precios!$H$3),0))</f>
        <v>200</v>
      </c>
      <c r="L3" s="88">
        <f t="shared" ref="L3:L59" si="0">+H3*K3</f>
        <v>200</v>
      </c>
      <c r="M3" s="89">
        <f>+SUM(L3:L5)</f>
        <v>200</v>
      </c>
      <c r="N3" s="90">
        <f>IF(J3=1,(+M3*Precios!$F$3),0)</f>
        <v>0</v>
      </c>
      <c r="O3" s="91">
        <f>+M3-N3</f>
        <v>200</v>
      </c>
      <c r="P3" s="92"/>
      <c r="Q3" s="93">
        <f>+O3-P3</f>
        <v>200</v>
      </c>
      <c r="R3" s="94">
        <f>IF(J3=1,0,Q3)</f>
        <v>200</v>
      </c>
      <c r="S3" s="145">
        <f>IF(J3=2,0,Q3)</f>
        <v>0</v>
      </c>
    </row>
    <row r="4" spans="1:19" x14ac:dyDescent="0.25">
      <c r="A4" s="95"/>
      <c r="B4" s="32"/>
      <c r="C4" s="26"/>
      <c r="D4" s="110"/>
      <c r="E4" s="110"/>
      <c r="F4" s="110"/>
      <c r="G4" s="32"/>
      <c r="H4" s="34"/>
      <c r="I4" s="157">
        <f>IF(G4=Precios!$D$4,Precios!$E$4,IF(G4=Precios!$D$5,Precios!$E$5,IF(G4=Precios!$D$6,Precios!$E$6,IF(G4=Precios!$D$7,Precios!$E$7,IF(G4=Precios!$D$8,Precios!$E$8,IF(G4=Precios!$D$9,Precios!$E$9,IF(G4=Precios!$D$10,Precios!$E$10,IF(G4=Precios!$D$11,Precios!$E$11,IF(G4=Precios!$D$12,Precios!$E$12,IF(G4=Precios!$D$13,Precios!$E$13,IF(G4=Precios!$D$14,Precios!$E$14,IF(G4=Precios!$D$15,Precios!$E$15,IF(G4=Precios!$D$16,Precios!$E$16,IF(G4=Precios!$D$17,Precios!$E$17,IF(G4=Precios!$D$18,Precios!$E$18,0)))))))))))))))</f>
        <v>0</v>
      </c>
      <c r="J4" s="32"/>
      <c r="K4" s="82">
        <f>IF(J4=1,I4,IF(J4=2,I4*(1-Precios!$H$3),0))</f>
        <v>0</v>
      </c>
      <c r="L4" s="82">
        <f t="shared" si="0"/>
        <v>0</v>
      </c>
      <c r="M4" s="33"/>
      <c r="N4" s="28"/>
      <c r="O4" s="28"/>
      <c r="P4" s="28"/>
      <c r="Q4" s="28"/>
      <c r="R4" s="28"/>
      <c r="S4" s="96"/>
    </row>
    <row r="5" spans="1:19" ht="15.75" thickBot="1" x14ac:dyDescent="0.3">
      <c r="A5" s="97"/>
      <c r="B5" s="100"/>
      <c r="C5" s="98"/>
      <c r="D5" s="111"/>
      <c r="E5" s="111"/>
      <c r="F5" s="111"/>
      <c r="G5" s="100"/>
      <c r="H5" s="99"/>
      <c r="I5" s="158">
        <f>IF(G5=Precios!$D$4,Precios!$E$4,IF(G5=Precios!$D$5,Precios!$E$5,IF(G5=Precios!$D$6,Precios!$E$6,IF(G5=Precios!$D$7,Precios!$E$7,IF(G5=Precios!$D$8,Precios!$E$8,IF(G5=Precios!$D$9,Precios!$E$9,IF(G5=Precios!$D$10,Precios!$E$10,IF(G5=Precios!$D$11,Precios!$E$11,IF(G5=Precios!$D$12,Precios!$E$12,IF(G5=Precios!$D$13,Precios!$E$13,IF(G5=Precios!$D$14,Precios!$E$14,IF(G5=Precios!$D$15,Precios!$E$15,IF(G5=Precios!$D$16,Precios!$E$16,IF(G5=Precios!$D$17,Precios!$E$17,IF(G5=Precios!$D$18,Precios!$E$18,0)))))))))))))))</f>
        <v>0</v>
      </c>
      <c r="J5" s="100"/>
      <c r="K5" s="101">
        <f>IF(J5=1,I5,IF(J5=2,I5*(1-Precios!$H$3),0))</f>
        <v>0</v>
      </c>
      <c r="L5" s="101">
        <f t="shared" si="0"/>
        <v>0</v>
      </c>
      <c r="M5" s="102"/>
      <c r="N5" s="103"/>
      <c r="O5" s="103"/>
      <c r="P5" s="103"/>
      <c r="Q5" s="103"/>
      <c r="R5" s="103"/>
      <c r="S5" s="104"/>
    </row>
    <row r="6" spans="1:19" x14ac:dyDescent="0.25">
      <c r="A6" s="121">
        <v>43470</v>
      </c>
      <c r="B6" s="83">
        <v>102</v>
      </c>
      <c r="C6" s="122" t="s">
        <v>108</v>
      </c>
      <c r="D6" s="123" t="s">
        <v>109</v>
      </c>
      <c r="E6" s="123" t="s">
        <v>110</v>
      </c>
      <c r="F6" s="123" t="s">
        <v>107</v>
      </c>
      <c r="G6" s="83">
        <v>102</v>
      </c>
      <c r="H6" s="124">
        <v>1</v>
      </c>
      <c r="I6" s="156">
        <f>IF(G6=Precios!$D$4,Precios!$E$4,IF(G6=Precios!$D$5,Precios!$E$5,IF(G6=Precios!$D$6,Precios!$E$6,IF(G6=Precios!$D$7,Precios!$E$7,IF(G6=Precios!$D$8,Precios!$E$8,IF(G6=Precios!$D$9,Precios!$E$9,IF(G6=Precios!$D$10,Precios!$E$10,IF(G6=Precios!$D$11,Precios!$E$11,IF(G6=Precios!$D$12,Precios!$E$12,IF(G6=Precios!$D$13,Precios!$E$13,IF(G6=Precios!$D$14,Precios!$E$14,IF(G6=Precios!$D$15,Precios!$E$15,IF(G6=Precios!$D$16,Precios!$E$16,IF(G6=Precios!$D$17,Precios!$E$17,IF(G6=Precios!$D$18,Precios!$E$18,0)))))))))))))))</f>
        <v>315.78947368421052</v>
      </c>
      <c r="J6" s="83">
        <v>2</v>
      </c>
      <c r="K6" s="140">
        <f>IF(J6=1,I6,IF(J6=2,I6*(1-Precios!$H$3),0))</f>
        <v>300</v>
      </c>
      <c r="L6" s="140">
        <f t="shared" si="0"/>
        <v>300</v>
      </c>
      <c r="M6" s="141">
        <f>+SUM(L6:L8)</f>
        <v>300</v>
      </c>
      <c r="N6" s="142">
        <f>IF(J6=1,(+M6*Precios!$F$3),0)</f>
        <v>0</v>
      </c>
      <c r="O6" s="143">
        <f>+M6-N6</f>
        <v>300</v>
      </c>
      <c r="P6" s="27"/>
      <c r="Q6" s="93">
        <f>+O6-P6</f>
        <v>300</v>
      </c>
      <c r="R6" s="144">
        <f>IF(J6=1,0,Q6)</f>
        <v>300</v>
      </c>
      <c r="S6" s="144">
        <f>IF(J6=2,0,Q6)</f>
        <v>0</v>
      </c>
    </row>
    <row r="7" spans="1:19" x14ac:dyDescent="0.25">
      <c r="A7" s="95"/>
      <c r="B7" s="32"/>
      <c r="C7" s="26"/>
      <c r="D7" s="110"/>
      <c r="E7" s="110"/>
      <c r="F7" s="110"/>
      <c r="G7" s="32"/>
      <c r="H7" s="34"/>
      <c r="I7" s="157">
        <f>IF(G7=Precios!$D$4,Precios!$E$4,IF(G7=Precios!$D$5,Precios!$E$5,IF(G7=Precios!$D$6,Precios!$E$6,IF(G7=Precios!$D$7,Precios!$E$7,IF(G7=Precios!$D$8,Precios!$E$8,IF(G7=Precios!$D$9,Precios!$E$9,IF(G7=Precios!$D$10,Precios!$E$10,IF(G7=Precios!$D$11,Precios!$E$11,IF(G7=Precios!$D$12,Precios!$E$12,IF(G7=Precios!$D$13,Precios!$E$13,IF(G7=Precios!$D$14,Precios!$E$14,IF(G7=Precios!$D$15,Precios!$E$15,IF(G7=Precios!$D$16,Precios!$E$16,IF(G7=Precios!$D$17,Precios!$E$17,IF(G7=Precios!$D$18,Precios!$E$18,0)))))))))))))))</f>
        <v>0</v>
      </c>
      <c r="J7" s="32"/>
      <c r="K7" s="82">
        <f>IF(J7=1,I7,IF(J7=2,I7*(1-Precios!$H$3),0))</f>
        <v>0</v>
      </c>
      <c r="L7" s="82">
        <f t="shared" si="0"/>
        <v>0</v>
      </c>
      <c r="M7" s="33"/>
      <c r="N7" s="28"/>
      <c r="O7" s="28"/>
      <c r="P7" s="28"/>
      <c r="Q7" s="28"/>
      <c r="R7" s="28"/>
      <c r="S7" s="96"/>
    </row>
    <row r="8" spans="1:19" ht="15.75" thickBot="1" x14ac:dyDescent="0.3">
      <c r="A8" s="115"/>
      <c r="B8" s="116"/>
      <c r="C8" s="117"/>
      <c r="D8" s="118"/>
      <c r="E8" s="118"/>
      <c r="F8" s="118"/>
      <c r="G8" s="116"/>
      <c r="H8" s="119"/>
      <c r="I8" s="158">
        <f>IF(G8=Precios!$D$4,Precios!$E$4,IF(G8=Precios!$D$5,Precios!$E$5,IF(G8=Precios!$D$6,Precios!$E$6,IF(G8=Precios!$D$7,Precios!$E$7,IF(G8=Precios!$D$8,Precios!$E$8,IF(G8=Precios!$D$9,Precios!$E$9,IF(G8=Precios!$D$10,Precios!$E$10,IF(G8=Precios!$D$11,Precios!$E$11,IF(G8=Precios!$D$12,Precios!$E$12,IF(G8=Precios!$D$13,Precios!$E$13,IF(G8=Precios!$D$14,Precios!$E$14,IF(G8=Precios!$D$15,Precios!$E$15,IF(G8=Precios!$D$16,Precios!$E$16,IF(G8=Precios!$D$17,Precios!$E$17,IF(G8=Precios!$D$18,Precios!$E$18,0)))))))))))))))</f>
        <v>0</v>
      </c>
      <c r="J8" s="116"/>
      <c r="K8" s="147">
        <f>IF(J8=1,I8,IF(J8=2,I8*(1-Precios!$H$3),0))</f>
        <v>0</v>
      </c>
      <c r="L8" s="147">
        <f t="shared" si="0"/>
        <v>0</v>
      </c>
      <c r="M8" s="33"/>
      <c r="N8" s="28"/>
      <c r="O8" s="28"/>
      <c r="P8" s="28"/>
      <c r="Q8" s="28"/>
      <c r="R8" s="28"/>
      <c r="S8" s="96"/>
    </row>
    <row r="9" spans="1:19" x14ac:dyDescent="0.25">
      <c r="A9" s="84">
        <v>43480</v>
      </c>
      <c r="B9" s="87">
        <v>103</v>
      </c>
      <c r="C9" s="85" t="s">
        <v>113</v>
      </c>
      <c r="D9" s="109" t="s">
        <v>111</v>
      </c>
      <c r="E9" s="109" t="s">
        <v>112</v>
      </c>
      <c r="F9" s="109" t="s">
        <v>107</v>
      </c>
      <c r="G9" s="87">
        <v>103</v>
      </c>
      <c r="H9" s="86">
        <v>1</v>
      </c>
      <c r="I9" s="156">
        <f>IF(G9=Precios!$D$4,Precios!$E$4,IF(G9=Precios!$D$5,Precios!$E$5,IF(G9=Precios!$D$6,Precios!$E$6,IF(G9=Precios!$D$7,Precios!$E$7,IF(G9=Precios!$D$8,Precios!$E$8,IF(G9=Precios!$D$9,Precios!$E$9,IF(G9=Precios!$D$10,Precios!$E$10,IF(G9=Precios!$D$11,Precios!$E$11,IF(G9=Precios!$D$12,Precios!$E$12,IF(G9=Precios!$D$13,Precios!$E$13,IF(G9=Precios!$D$14,Precios!$E$14,IF(G9=Precios!$D$15,Precios!$E$15,IF(G9=Precios!$D$16,Precios!$E$16,IF(G9=Precios!$D$17,Precios!$E$17,IF(G9=Precios!$D$18,Precios!$E$18,0)))))))))))))))</f>
        <v>421.0526315789474</v>
      </c>
      <c r="J9" s="87">
        <v>2</v>
      </c>
      <c r="K9" s="88">
        <f>IF(J9=1,I9,IF(J9=2,I9*(1-Precios!$H$3),0))</f>
        <v>400</v>
      </c>
      <c r="L9" s="88">
        <f t="shared" si="0"/>
        <v>400</v>
      </c>
      <c r="M9" s="89">
        <f>+SUM(L9:L11)</f>
        <v>400</v>
      </c>
      <c r="N9" s="90">
        <f>IF(J9=1,(+M9*Precios!$F$3),0)</f>
        <v>0</v>
      </c>
      <c r="O9" s="91">
        <f>+M9-N9</f>
        <v>400</v>
      </c>
      <c r="P9" s="92"/>
      <c r="Q9" s="93">
        <f>+O9-P9</f>
        <v>400</v>
      </c>
      <c r="R9" s="94">
        <f>IF(J9=1,0,Q9)</f>
        <v>400</v>
      </c>
      <c r="S9" s="145">
        <f>IF(J9=2,0,Q9)</f>
        <v>0</v>
      </c>
    </row>
    <row r="10" spans="1:19" x14ac:dyDescent="0.25">
      <c r="A10" s="95"/>
      <c r="B10" s="32"/>
      <c r="C10" s="26"/>
      <c r="D10" s="110"/>
      <c r="E10" s="110"/>
      <c r="F10" s="110"/>
      <c r="G10" s="32"/>
      <c r="H10" s="34"/>
      <c r="I10" s="157">
        <f>IF(G10=Precios!$D$4,Precios!$E$4,IF(G10=Precios!$D$5,Precios!$E$5,IF(G10=Precios!$D$6,Precios!$E$6,IF(G10=Precios!$D$7,Precios!$E$7,IF(G10=Precios!$D$8,Precios!$E$8,IF(G10=Precios!$D$9,Precios!$E$9,IF(G10=Precios!$D$10,Precios!$E$10,IF(G10=Precios!$D$11,Precios!$E$11,IF(G10=Precios!$D$12,Precios!$E$12,IF(G10=Precios!$D$13,Precios!$E$13,IF(G10=Precios!$D$14,Precios!$E$14,IF(G10=Precios!$D$15,Precios!$E$15,IF(G10=Precios!$D$16,Precios!$E$16,IF(G10=Precios!$D$17,Precios!$E$17,IF(G10=Precios!$D$18,Precios!$E$18,0)))))))))))))))</f>
        <v>0</v>
      </c>
      <c r="J10" s="32"/>
      <c r="K10" s="82">
        <f>IF(J10=1,I10,IF(J10=2,I10*(1-Precios!$H$3),0))</f>
        <v>0</v>
      </c>
      <c r="L10" s="82">
        <f t="shared" si="0"/>
        <v>0</v>
      </c>
      <c r="M10" s="33"/>
      <c r="N10" s="28"/>
      <c r="O10" s="28"/>
      <c r="P10" s="28"/>
      <c r="Q10" s="28"/>
      <c r="R10" s="28"/>
      <c r="S10" s="96"/>
    </row>
    <row r="11" spans="1:19" ht="15.75" thickBot="1" x14ac:dyDescent="0.3">
      <c r="A11" s="97"/>
      <c r="B11" s="100"/>
      <c r="C11" s="98"/>
      <c r="D11" s="111"/>
      <c r="E11" s="111"/>
      <c r="F11" s="111"/>
      <c r="G11" s="100"/>
      <c r="H11" s="99"/>
      <c r="I11" s="158">
        <f>IF(G11=Precios!$D$4,Precios!$E$4,IF(G11=Precios!$D$5,Precios!$E$5,IF(G11=Precios!$D$6,Precios!$E$6,IF(G11=Precios!$D$7,Precios!$E$7,IF(G11=Precios!$D$8,Precios!$E$8,IF(G11=Precios!$D$9,Precios!$E$9,IF(G11=Precios!$D$10,Precios!$E$10,IF(G11=Precios!$D$11,Precios!$E$11,IF(G11=Precios!$D$12,Precios!$E$12,IF(G11=Precios!$D$13,Precios!$E$13,IF(G11=Precios!$D$14,Precios!$E$14,IF(G11=Precios!$D$15,Precios!$E$15,IF(G11=Precios!$D$16,Precios!$E$16,IF(G11=Precios!$D$17,Precios!$E$17,IF(G11=Precios!$D$18,Precios!$E$18,0)))))))))))))))</f>
        <v>0</v>
      </c>
      <c r="J11" s="100"/>
      <c r="K11" s="101">
        <f>IF(J11=1,I11,IF(J11=2,I11*(1-Precios!$H$3),0))</f>
        <v>0</v>
      </c>
      <c r="L11" s="101">
        <f t="shared" si="0"/>
        <v>0</v>
      </c>
      <c r="M11" s="102"/>
      <c r="N11" s="103"/>
      <c r="O11" s="103"/>
      <c r="P11" s="103"/>
      <c r="Q11" s="103"/>
      <c r="R11" s="103"/>
      <c r="S11" s="104"/>
    </row>
    <row r="12" spans="1:19" x14ac:dyDescent="0.25">
      <c r="A12" s="121">
        <v>43482</v>
      </c>
      <c r="B12" s="83">
        <v>104</v>
      </c>
      <c r="C12" s="122" t="s">
        <v>114</v>
      </c>
      <c r="D12" s="123" t="s">
        <v>115</v>
      </c>
      <c r="E12" s="123" t="s">
        <v>116</v>
      </c>
      <c r="F12" s="123" t="s">
        <v>107</v>
      </c>
      <c r="G12" s="83">
        <v>104</v>
      </c>
      <c r="H12" s="124">
        <v>1</v>
      </c>
      <c r="I12" s="156">
        <f>IF(G12=Precios!$D$4,Precios!$E$4,IF(G12=Precios!$D$5,Precios!$E$5,IF(G12=Precios!$D$6,Precios!$E$6,IF(G12=Precios!$D$7,Precios!$E$7,IF(G12=Precios!$D$8,Precios!$E$8,IF(G12=Precios!$D$9,Precios!$E$9,IF(G12=Precios!$D$10,Precios!$E$10,IF(G12=Precios!$D$11,Precios!$E$11,IF(G12=Precios!$D$12,Precios!$E$12,IF(G12=Precios!$D$13,Precios!$E$13,IF(G12=Precios!$D$14,Precios!$E$14,IF(G12=Precios!$D$15,Precios!$E$15,IF(G12=Precios!$D$16,Precios!$E$16,IF(G12=Precios!$D$17,Precios!$E$17,IF(G12=Precios!$D$18,Precios!$E$18,0)))))))))))))))</f>
        <v>526.31578947368428</v>
      </c>
      <c r="J12" s="83">
        <v>2</v>
      </c>
      <c r="K12" s="140">
        <f>IF(J12=1,I12,IF(J12=2,I12*(1-Precios!$H$3),0))</f>
        <v>500.00000000000006</v>
      </c>
      <c r="L12" s="140">
        <f t="shared" si="0"/>
        <v>500.00000000000006</v>
      </c>
      <c r="M12" s="141">
        <f>+SUM(L12:L14)</f>
        <v>500.00000000000006</v>
      </c>
      <c r="N12" s="142">
        <f>IF(J12=1,(+M12*Precios!$F$3),0)</f>
        <v>0</v>
      </c>
      <c r="O12" s="143">
        <f>+M12-N12</f>
        <v>500.00000000000006</v>
      </c>
      <c r="P12" s="27"/>
      <c r="Q12" s="93">
        <f>+O12-P12</f>
        <v>500.00000000000006</v>
      </c>
      <c r="R12" s="144">
        <f>IF(J12=1,0,Q12)</f>
        <v>500.00000000000006</v>
      </c>
      <c r="S12" s="144">
        <f>IF(J12=2,0,Q12)</f>
        <v>0</v>
      </c>
    </row>
    <row r="13" spans="1:19" x14ac:dyDescent="0.25">
      <c r="A13" s="95"/>
      <c r="B13" s="32"/>
      <c r="C13" s="26"/>
      <c r="D13" s="110"/>
      <c r="E13" s="110"/>
      <c r="F13" s="110"/>
      <c r="G13" s="32"/>
      <c r="H13" s="34"/>
      <c r="I13" s="157">
        <f>IF(G13=Precios!$D$4,Precios!$E$4,IF(G13=Precios!$D$5,Precios!$E$5,IF(G13=Precios!$D$6,Precios!$E$6,IF(G13=Precios!$D$7,Precios!$E$7,IF(G13=Precios!$D$8,Precios!$E$8,IF(G13=Precios!$D$9,Precios!$E$9,IF(G13=Precios!$D$10,Precios!$E$10,IF(G13=Precios!$D$11,Precios!$E$11,IF(G13=Precios!$D$12,Precios!$E$12,IF(G13=Precios!$D$13,Precios!$E$13,IF(G13=Precios!$D$14,Precios!$E$14,IF(G13=Precios!$D$15,Precios!$E$15,IF(G13=Precios!$D$16,Precios!$E$16,IF(G13=Precios!$D$17,Precios!$E$17,IF(G13=Precios!$D$18,Precios!$E$18,0)))))))))))))))</f>
        <v>0</v>
      </c>
      <c r="J13" s="32"/>
      <c r="K13" s="82">
        <f>IF(J13=1,I13,IF(J13=2,I13*(1-Precios!$H$3),0))</f>
        <v>0</v>
      </c>
      <c r="L13" s="82">
        <f t="shared" si="0"/>
        <v>0</v>
      </c>
      <c r="M13" s="33"/>
      <c r="N13" s="28"/>
      <c r="O13" s="28"/>
      <c r="P13" s="28"/>
      <c r="Q13" s="28"/>
      <c r="R13" s="28"/>
      <c r="S13" s="96"/>
    </row>
    <row r="14" spans="1:19" ht="15.75" thickBot="1" x14ac:dyDescent="0.3">
      <c r="A14" s="115"/>
      <c r="B14" s="116"/>
      <c r="C14" s="117"/>
      <c r="D14" s="118"/>
      <c r="E14" s="118"/>
      <c r="F14" s="118"/>
      <c r="G14" s="116"/>
      <c r="H14" s="119"/>
      <c r="I14" s="158">
        <f>IF(G14=Precios!$D$4,Precios!$E$4,IF(G14=Precios!$D$5,Precios!$E$5,IF(G14=Precios!$D$6,Precios!$E$6,IF(G14=Precios!$D$7,Precios!$E$7,IF(G14=Precios!$D$8,Precios!$E$8,IF(G14=Precios!$D$9,Precios!$E$9,IF(G14=Precios!$D$10,Precios!$E$10,IF(G14=Precios!$D$11,Precios!$E$11,IF(G14=Precios!$D$12,Precios!$E$12,IF(G14=Precios!$D$13,Precios!$E$13,IF(G14=Precios!$D$14,Precios!$E$14,IF(G14=Precios!$D$15,Precios!$E$15,IF(G14=Precios!$D$16,Precios!$E$16,IF(G14=Precios!$D$17,Precios!$E$17,IF(G14=Precios!$D$18,Precios!$E$18,0)))))))))))))))</f>
        <v>0</v>
      </c>
      <c r="J14" s="116"/>
      <c r="K14" s="147">
        <f>IF(J14=1,I14,IF(J14=2,I14*(1-Precios!$H$3),0))</f>
        <v>0</v>
      </c>
      <c r="L14" s="147">
        <f t="shared" si="0"/>
        <v>0</v>
      </c>
      <c r="M14" s="33"/>
      <c r="N14" s="28"/>
      <c r="O14" s="28"/>
      <c r="P14" s="28"/>
      <c r="Q14" s="28"/>
      <c r="R14" s="28"/>
      <c r="S14" s="96"/>
    </row>
    <row r="15" spans="1:19" x14ac:dyDescent="0.25">
      <c r="A15" s="84">
        <v>43487</v>
      </c>
      <c r="B15" s="87">
        <v>105</v>
      </c>
      <c r="C15" s="85" t="s">
        <v>117</v>
      </c>
      <c r="D15" s="109" t="s">
        <v>118</v>
      </c>
      <c r="E15" s="109" t="s">
        <v>106</v>
      </c>
      <c r="F15" s="109" t="s">
        <v>107</v>
      </c>
      <c r="G15" s="87">
        <v>105</v>
      </c>
      <c r="H15" s="86">
        <v>1</v>
      </c>
      <c r="I15" s="156">
        <f>IF(G15=Precios!$D$4,Precios!$E$4,IF(G15=Precios!$D$5,Precios!$E$5,IF(G15=Precios!$D$6,Precios!$E$6,IF(G15=Precios!$D$7,Precios!$E$7,IF(G15=Precios!$D$8,Precios!$E$8,IF(G15=Precios!$D$9,Precios!$E$9,IF(G15=Precios!$D$10,Precios!$E$10,IF(G15=Precios!$D$11,Precios!$E$11,IF(G15=Precios!$D$12,Precios!$E$12,IF(G15=Precios!$D$13,Precios!$E$13,IF(G15=Precios!$D$14,Precios!$E$14,IF(G15=Precios!$D$15,Precios!$E$15,IF(G15=Precios!$D$16,Precios!$E$16,IF(G15=Precios!$D$17,Precios!$E$17,IF(G15=Precios!$D$18,Precios!$E$18,0)))))))))))))))</f>
        <v>631.57894736842104</v>
      </c>
      <c r="J15" s="87">
        <v>2</v>
      </c>
      <c r="K15" s="88">
        <f>IF(J15=1,I15,IF(J15=2,I15*(1-Precios!$H$3),0))</f>
        <v>600</v>
      </c>
      <c r="L15" s="88">
        <f t="shared" ref="L15:L47" si="1">+H15*K15</f>
        <v>600</v>
      </c>
      <c r="M15" s="89">
        <f>+SUM(L15:L17)</f>
        <v>600</v>
      </c>
      <c r="N15" s="90">
        <f>IF(J15=1,(+M15*Precios!$F$3),0)</f>
        <v>0</v>
      </c>
      <c r="O15" s="91">
        <f>+M15-N15</f>
        <v>600</v>
      </c>
      <c r="P15" s="92"/>
      <c r="Q15" s="93">
        <f>+O15-P15</f>
        <v>600</v>
      </c>
      <c r="R15" s="94">
        <f>IF(J15=1,0,Q15)</f>
        <v>600</v>
      </c>
      <c r="S15" s="145">
        <f>IF(J15=2,0,Q15)</f>
        <v>0</v>
      </c>
    </row>
    <row r="16" spans="1:19" x14ac:dyDescent="0.25">
      <c r="A16" s="95"/>
      <c r="B16" s="32"/>
      <c r="C16" s="26"/>
      <c r="D16" s="110"/>
      <c r="E16" s="110"/>
      <c r="F16" s="110"/>
      <c r="G16" s="32"/>
      <c r="H16" s="34"/>
      <c r="I16" s="157">
        <f>IF(G16=Precios!$D$4,Precios!$E$4,IF(G16=Precios!$D$5,Precios!$E$5,IF(G16=Precios!$D$6,Precios!$E$6,IF(G16=Precios!$D$7,Precios!$E$7,IF(G16=Precios!$D$8,Precios!$E$8,IF(G16=Precios!$D$9,Precios!$E$9,IF(G16=Precios!$D$10,Precios!$E$10,IF(G16=Precios!$D$11,Precios!$E$11,IF(G16=Precios!$D$12,Precios!$E$12,IF(G16=Precios!$D$13,Precios!$E$13,IF(G16=Precios!$D$14,Precios!$E$14,IF(G16=Precios!$D$15,Precios!$E$15,IF(G16=Precios!$D$16,Precios!$E$16,IF(G16=Precios!$D$17,Precios!$E$17,IF(G16=Precios!$D$18,Precios!$E$18,0)))))))))))))))</f>
        <v>0</v>
      </c>
      <c r="J16" s="32"/>
      <c r="K16" s="82">
        <f>IF(J16=1,I16,IF(J16=2,I16*(1-Precios!$H$3),0))</f>
        <v>0</v>
      </c>
      <c r="L16" s="82">
        <f t="shared" si="1"/>
        <v>0</v>
      </c>
      <c r="M16" s="33"/>
      <c r="N16" s="28"/>
      <c r="O16" s="28"/>
      <c r="P16" s="28"/>
      <c r="Q16" s="28"/>
      <c r="R16" s="28"/>
      <c r="S16" s="96"/>
    </row>
    <row r="17" spans="1:19" ht="15.75" thickBot="1" x14ac:dyDescent="0.3">
      <c r="A17" s="97"/>
      <c r="B17" s="100"/>
      <c r="C17" s="98"/>
      <c r="D17" s="111"/>
      <c r="E17" s="111"/>
      <c r="F17" s="111"/>
      <c r="G17" s="100"/>
      <c r="H17" s="99"/>
      <c r="I17" s="158">
        <f>IF(G17=Precios!$D$4,Precios!$E$4,IF(G17=Precios!$D$5,Precios!$E$5,IF(G17=Precios!$D$6,Precios!$E$6,IF(G17=Precios!$D$7,Precios!$E$7,IF(G17=Precios!$D$8,Precios!$E$8,IF(G17=Precios!$D$9,Precios!$E$9,IF(G17=Precios!$D$10,Precios!$E$10,IF(G17=Precios!$D$11,Precios!$E$11,IF(G17=Precios!$D$12,Precios!$E$12,IF(G17=Precios!$D$13,Precios!$E$13,IF(G17=Precios!$D$14,Precios!$E$14,IF(G17=Precios!$D$15,Precios!$E$15,IF(G17=Precios!$D$16,Precios!$E$16,IF(G17=Precios!$D$17,Precios!$E$17,IF(G17=Precios!$D$18,Precios!$E$18,0)))))))))))))))</f>
        <v>0</v>
      </c>
      <c r="J17" s="100"/>
      <c r="K17" s="101">
        <f>IF(J17=1,I17,IF(J17=2,I17*(1-Precios!$H$3),0))</f>
        <v>0</v>
      </c>
      <c r="L17" s="101">
        <f t="shared" si="1"/>
        <v>0</v>
      </c>
      <c r="M17" s="102"/>
      <c r="N17" s="103"/>
      <c r="O17" s="103"/>
      <c r="P17" s="103"/>
      <c r="Q17" s="103"/>
      <c r="R17" s="103"/>
      <c r="S17" s="104"/>
    </row>
    <row r="18" spans="1:19" x14ac:dyDescent="0.25">
      <c r="A18" s="84"/>
      <c r="B18" s="87"/>
      <c r="C18" s="85"/>
      <c r="D18" s="109"/>
      <c r="E18" s="109"/>
      <c r="F18" s="109"/>
      <c r="G18" s="87"/>
      <c r="H18" s="86"/>
      <c r="I18" s="156">
        <f>IF(G18=Precios!$D$4,Precios!$E$4,IF(G18=Precios!$D$5,Precios!$E$5,IF(G18=Precios!$D$6,Precios!$E$6,IF(G18=Precios!$D$7,Precios!$E$7,IF(G18=Precios!$D$8,Precios!$E$8,IF(G18=Precios!$D$9,Precios!$E$9,IF(G18=Precios!$D$10,Precios!$E$10,IF(G18=Precios!$D$11,Precios!$E$11,IF(G18=Precios!$D$12,Precios!$E$12,IF(G18=Precios!$D$13,Precios!$E$13,IF(G18=Precios!$D$14,Precios!$E$14,IF(G18=Precios!$D$15,Precios!$E$15,IF(G18=Precios!$D$16,Precios!$E$16,IF(G18=Precios!$D$17,Precios!$E$17,IF(G18=Precios!$D$18,Precios!$E$18,0)))))))))))))))</f>
        <v>0</v>
      </c>
      <c r="J18" s="87"/>
      <c r="K18" s="88">
        <f>IF(J18=1,I18,IF(J18=2,I18*(1-Precios!$H$3),0))</f>
        <v>0</v>
      </c>
      <c r="L18" s="88">
        <f t="shared" si="1"/>
        <v>0</v>
      </c>
      <c r="M18" s="89">
        <f>+SUM(L18:L20)</f>
        <v>0</v>
      </c>
      <c r="N18" s="90">
        <f>IF(J18=1,(+M18*Precios!$F$3),0)</f>
        <v>0</v>
      </c>
      <c r="O18" s="91">
        <f>+M18-N18</f>
        <v>0</v>
      </c>
      <c r="P18" s="92"/>
      <c r="Q18" s="93">
        <f>+O18-P18</f>
        <v>0</v>
      </c>
      <c r="R18" s="94">
        <f>IF(J18=1,0,Q18)</f>
        <v>0</v>
      </c>
      <c r="S18" s="145">
        <f>IF(J18=2,0,Q18)</f>
        <v>0</v>
      </c>
    </row>
    <row r="19" spans="1:19" x14ac:dyDescent="0.25">
      <c r="A19" s="95"/>
      <c r="B19" s="32"/>
      <c r="C19" s="26"/>
      <c r="D19" s="110"/>
      <c r="E19" s="110"/>
      <c r="F19" s="110"/>
      <c r="G19" s="32"/>
      <c r="H19" s="34"/>
      <c r="I19" s="157">
        <f>IF(G19=Precios!$D$4,Precios!$E$4,IF(G19=Precios!$D$5,Precios!$E$5,IF(G19=Precios!$D$6,Precios!$E$6,IF(G19=Precios!$D$7,Precios!$E$7,IF(G19=Precios!$D$8,Precios!$E$8,IF(G19=Precios!$D$9,Precios!$E$9,IF(G19=Precios!$D$10,Precios!$E$10,IF(G19=Precios!$D$11,Precios!$E$11,IF(G19=Precios!$D$12,Precios!$E$12,IF(G19=Precios!$D$13,Precios!$E$13,IF(G19=Precios!$D$14,Precios!$E$14,IF(G19=Precios!$D$15,Precios!$E$15,IF(G19=Precios!$D$16,Precios!$E$16,IF(G19=Precios!$D$17,Precios!$E$17,IF(G19=Precios!$D$18,Precios!$E$18,0)))))))))))))))</f>
        <v>0</v>
      </c>
      <c r="J19" s="32"/>
      <c r="K19" s="82">
        <f>IF(J19=1,I19,IF(J19=2,I19*(1-Precios!$H$3),0))</f>
        <v>0</v>
      </c>
      <c r="L19" s="82">
        <f t="shared" si="1"/>
        <v>0</v>
      </c>
      <c r="M19" s="33"/>
      <c r="N19" s="28"/>
      <c r="O19" s="28"/>
      <c r="P19" s="28"/>
      <c r="Q19" s="28"/>
      <c r="R19" s="28"/>
      <c r="S19" s="96"/>
    </row>
    <row r="20" spans="1:19" ht="15.75" thickBot="1" x14ac:dyDescent="0.3">
      <c r="A20" s="97"/>
      <c r="B20" s="100"/>
      <c r="C20" s="98"/>
      <c r="D20" s="111"/>
      <c r="E20" s="111"/>
      <c r="F20" s="111"/>
      <c r="G20" s="100"/>
      <c r="H20" s="99"/>
      <c r="I20" s="158">
        <f>IF(G20=Precios!$D$4,Precios!$E$4,IF(G20=Precios!$D$5,Precios!$E$5,IF(G20=Precios!$D$6,Precios!$E$6,IF(G20=Precios!$D$7,Precios!$E$7,IF(G20=Precios!$D$8,Precios!$E$8,IF(G20=Precios!$D$9,Precios!$E$9,IF(G20=Precios!$D$10,Precios!$E$10,IF(G20=Precios!$D$11,Precios!$E$11,IF(G20=Precios!$D$12,Precios!$E$12,IF(G20=Precios!$D$13,Precios!$E$13,IF(G20=Precios!$D$14,Precios!$E$14,IF(G20=Precios!$D$15,Precios!$E$15,IF(G20=Precios!$D$16,Precios!$E$16,IF(G20=Precios!$D$17,Precios!$E$17,IF(G20=Precios!$D$18,Precios!$E$18,0)))))))))))))))</f>
        <v>0</v>
      </c>
      <c r="J20" s="100"/>
      <c r="K20" s="101">
        <f>IF(J20=1,I20,IF(J20=2,I20*(1-Precios!$H$3),0))</f>
        <v>0</v>
      </c>
      <c r="L20" s="101">
        <f t="shared" si="1"/>
        <v>0</v>
      </c>
      <c r="M20" s="102"/>
      <c r="N20" s="103"/>
      <c r="O20" s="103"/>
      <c r="P20" s="103"/>
      <c r="Q20" s="103"/>
      <c r="R20" s="103"/>
      <c r="S20" s="104"/>
    </row>
    <row r="21" spans="1:19" x14ac:dyDescent="0.25">
      <c r="A21" s="84"/>
      <c r="B21" s="87"/>
      <c r="C21" s="85"/>
      <c r="D21" s="109"/>
      <c r="E21" s="109"/>
      <c r="F21" s="109"/>
      <c r="G21" s="87"/>
      <c r="H21" s="86"/>
      <c r="I21" s="156">
        <f>IF(G21=Precios!$D$4,Precios!$E$4,IF(G21=Precios!$D$5,Precios!$E$5,IF(G21=Precios!$D$6,Precios!$E$6,IF(G21=Precios!$D$7,Precios!$E$7,IF(G21=Precios!$D$8,Precios!$E$8,IF(G21=Precios!$D$9,Precios!$E$9,IF(G21=Precios!$D$10,Precios!$E$10,IF(G21=Precios!$D$11,Precios!$E$11,IF(G21=Precios!$D$12,Precios!$E$12,IF(G21=Precios!$D$13,Precios!$E$13,IF(G21=Precios!$D$14,Precios!$E$14,IF(G21=Precios!$D$15,Precios!$E$15,IF(G21=Precios!$D$16,Precios!$E$16,IF(G21=Precios!$D$17,Precios!$E$17,IF(G21=Precios!$D$18,Precios!$E$18,0)))))))))))))))</f>
        <v>0</v>
      </c>
      <c r="J21" s="87"/>
      <c r="K21" s="88">
        <f>IF(J21=1,I21,IF(J21=2,I21*(1-Precios!$H$3),0))</f>
        <v>0</v>
      </c>
      <c r="L21" s="88">
        <f t="shared" si="1"/>
        <v>0</v>
      </c>
      <c r="M21" s="89">
        <f>+SUM(L21:L23)</f>
        <v>0</v>
      </c>
      <c r="N21" s="90">
        <f>IF(J21=1,(+M21*Precios!$F$3),0)</f>
        <v>0</v>
      </c>
      <c r="O21" s="91">
        <f>+M21-N21</f>
        <v>0</v>
      </c>
      <c r="P21" s="92"/>
      <c r="Q21" s="93">
        <f>+O21-P21</f>
        <v>0</v>
      </c>
      <c r="R21" s="94">
        <f>IF(J21=1,0,Q21)</f>
        <v>0</v>
      </c>
      <c r="S21" s="145">
        <f>IF(J21=2,0,Q21)</f>
        <v>0</v>
      </c>
    </row>
    <row r="22" spans="1:19" x14ac:dyDescent="0.25">
      <c r="A22" s="95"/>
      <c r="B22" s="32"/>
      <c r="C22" s="26"/>
      <c r="D22" s="110"/>
      <c r="E22" s="110"/>
      <c r="F22" s="110"/>
      <c r="G22" s="32"/>
      <c r="H22" s="34"/>
      <c r="I22" s="157">
        <f>IF(G22=Precios!$D$4,Precios!$E$4,IF(G22=Precios!$D$5,Precios!$E$5,IF(G22=Precios!$D$6,Precios!$E$6,IF(G22=Precios!$D$7,Precios!$E$7,IF(G22=Precios!$D$8,Precios!$E$8,IF(G22=Precios!$D$9,Precios!$E$9,IF(G22=Precios!$D$10,Precios!$E$10,IF(G22=Precios!$D$11,Precios!$E$11,IF(G22=Precios!$D$12,Precios!$E$12,IF(G22=Precios!$D$13,Precios!$E$13,IF(G22=Precios!$D$14,Precios!$E$14,IF(G22=Precios!$D$15,Precios!$E$15,IF(G22=Precios!$D$16,Precios!$E$16,IF(G22=Precios!$D$17,Precios!$E$17,IF(G22=Precios!$D$18,Precios!$E$18,0)))))))))))))))</f>
        <v>0</v>
      </c>
      <c r="J22" s="32"/>
      <c r="K22" s="82">
        <f>IF(J22=1,I22,IF(J22=2,I22*(1-Precios!$H$3),0))</f>
        <v>0</v>
      </c>
      <c r="L22" s="82">
        <f t="shared" si="1"/>
        <v>0</v>
      </c>
      <c r="M22" s="33"/>
      <c r="N22" s="28"/>
      <c r="O22" s="28"/>
      <c r="P22" s="28"/>
      <c r="Q22" s="28"/>
      <c r="R22" s="28"/>
      <c r="S22" s="96"/>
    </row>
    <row r="23" spans="1:19" ht="15.75" thickBot="1" x14ac:dyDescent="0.3">
      <c r="A23" s="97"/>
      <c r="B23" s="100"/>
      <c r="C23" s="98"/>
      <c r="D23" s="111"/>
      <c r="E23" s="111"/>
      <c r="F23" s="111"/>
      <c r="G23" s="100"/>
      <c r="H23" s="99"/>
      <c r="I23" s="158">
        <f>IF(G23=Precios!$D$4,Precios!$E$4,IF(G23=Precios!$D$5,Precios!$E$5,IF(G23=Precios!$D$6,Precios!$E$6,IF(G23=Precios!$D$7,Precios!$E$7,IF(G23=Precios!$D$8,Precios!$E$8,IF(G23=Precios!$D$9,Precios!$E$9,IF(G23=Precios!$D$10,Precios!$E$10,IF(G23=Precios!$D$11,Precios!$E$11,IF(G23=Precios!$D$12,Precios!$E$12,IF(G23=Precios!$D$13,Precios!$E$13,IF(G23=Precios!$D$14,Precios!$E$14,IF(G23=Precios!$D$15,Precios!$E$15,IF(G23=Precios!$D$16,Precios!$E$16,IF(G23=Precios!$D$17,Precios!$E$17,IF(G23=Precios!$D$18,Precios!$E$18,0)))))))))))))))</f>
        <v>0</v>
      </c>
      <c r="J23" s="100"/>
      <c r="K23" s="101">
        <f>IF(J23=1,I23,IF(J23=2,I23*(1-Precios!$H$3),0))</f>
        <v>0</v>
      </c>
      <c r="L23" s="101">
        <f t="shared" si="1"/>
        <v>0</v>
      </c>
      <c r="M23" s="102"/>
      <c r="N23" s="103"/>
      <c r="O23" s="103"/>
      <c r="P23" s="103"/>
      <c r="Q23" s="103"/>
      <c r="R23" s="103"/>
      <c r="S23" s="104"/>
    </row>
    <row r="24" spans="1:19" x14ac:dyDescent="0.25">
      <c r="A24" s="84"/>
      <c r="B24" s="87"/>
      <c r="C24" s="85"/>
      <c r="D24" s="109"/>
      <c r="E24" s="109"/>
      <c r="F24" s="109"/>
      <c r="G24" s="87"/>
      <c r="H24" s="86"/>
      <c r="I24" s="156">
        <f>IF(G24=Precios!$D$4,Precios!$E$4,IF(G24=Precios!$D$5,Precios!$E$5,IF(G24=Precios!$D$6,Precios!$E$6,IF(G24=Precios!$D$7,Precios!$E$7,IF(G24=Precios!$D$8,Precios!$E$8,IF(G24=Precios!$D$9,Precios!$E$9,IF(G24=Precios!$D$10,Precios!$E$10,IF(G24=Precios!$D$11,Precios!$E$11,IF(G24=Precios!$D$12,Precios!$E$12,IF(G24=Precios!$D$13,Precios!$E$13,IF(G24=Precios!$D$14,Precios!$E$14,IF(G24=Precios!$D$15,Precios!$E$15,IF(G24=Precios!$D$16,Precios!$E$16,IF(G24=Precios!$D$17,Precios!$E$17,IF(G24=Precios!$D$18,Precios!$E$18,0)))))))))))))))</f>
        <v>0</v>
      </c>
      <c r="J24" s="87"/>
      <c r="K24" s="88">
        <f>IF(J24=1,I24,IF(J24=2,I24*(1-Precios!$H$3),0))</f>
        <v>0</v>
      </c>
      <c r="L24" s="88">
        <f t="shared" si="1"/>
        <v>0</v>
      </c>
      <c r="M24" s="89">
        <f>+SUM(L24:L26)</f>
        <v>0</v>
      </c>
      <c r="N24" s="90">
        <f>IF(J24=1,(+M24*Precios!$F$3),0)</f>
        <v>0</v>
      </c>
      <c r="O24" s="91">
        <f>+M24-N24</f>
        <v>0</v>
      </c>
      <c r="P24" s="92"/>
      <c r="Q24" s="93">
        <f>+O24-P24</f>
        <v>0</v>
      </c>
      <c r="R24" s="94">
        <f>IF(J24=1,0,Q24)</f>
        <v>0</v>
      </c>
      <c r="S24" s="145">
        <f>IF(J24=2,0,Q24)</f>
        <v>0</v>
      </c>
    </row>
    <row r="25" spans="1:19" x14ac:dyDescent="0.25">
      <c r="A25" s="95"/>
      <c r="B25" s="32"/>
      <c r="C25" s="26"/>
      <c r="D25" s="110"/>
      <c r="E25" s="110"/>
      <c r="F25" s="110"/>
      <c r="G25" s="32"/>
      <c r="H25" s="34"/>
      <c r="I25" s="157">
        <f>IF(G25=Precios!$D$4,Precios!$E$4,IF(G25=Precios!$D$5,Precios!$E$5,IF(G25=Precios!$D$6,Precios!$E$6,IF(G25=Precios!$D$7,Precios!$E$7,IF(G25=Precios!$D$8,Precios!$E$8,IF(G25=Precios!$D$9,Precios!$E$9,IF(G25=Precios!$D$10,Precios!$E$10,IF(G25=Precios!$D$11,Precios!$E$11,IF(G25=Precios!$D$12,Precios!$E$12,IF(G25=Precios!$D$13,Precios!$E$13,IF(G25=Precios!$D$14,Precios!$E$14,IF(G25=Precios!$D$15,Precios!$E$15,IF(G25=Precios!$D$16,Precios!$E$16,IF(G25=Precios!$D$17,Precios!$E$17,IF(G25=Precios!$D$18,Precios!$E$18,0)))))))))))))))</f>
        <v>0</v>
      </c>
      <c r="J25" s="32"/>
      <c r="K25" s="82">
        <f>IF(J25=1,I25,IF(J25=2,I25*(1-Precios!$H$3),0))</f>
        <v>0</v>
      </c>
      <c r="L25" s="82">
        <f t="shared" si="1"/>
        <v>0</v>
      </c>
      <c r="M25" s="33"/>
      <c r="N25" s="28"/>
      <c r="O25" s="28"/>
      <c r="P25" s="28"/>
      <c r="Q25" s="28"/>
      <c r="R25" s="28"/>
      <c r="S25" s="96"/>
    </row>
    <row r="26" spans="1:19" ht="15.75" thickBot="1" x14ac:dyDescent="0.3">
      <c r="A26" s="97"/>
      <c r="B26" s="100"/>
      <c r="C26" s="98"/>
      <c r="D26" s="111"/>
      <c r="E26" s="111"/>
      <c r="F26" s="111"/>
      <c r="G26" s="100"/>
      <c r="H26" s="99"/>
      <c r="I26" s="158">
        <f>IF(G26=Precios!$D$4,Precios!$E$4,IF(G26=Precios!$D$5,Precios!$E$5,IF(G26=Precios!$D$6,Precios!$E$6,IF(G26=Precios!$D$7,Precios!$E$7,IF(G26=Precios!$D$8,Precios!$E$8,IF(G26=Precios!$D$9,Precios!$E$9,IF(G26=Precios!$D$10,Precios!$E$10,IF(G26=Precios!$D$11,Precios!$E$11,IF(G26=Precios!$D$12,Precios!$E$12,IF(G26=Precios!$D$13,Precios!$E$13,IF(G26=Precios!$D$14,Precios!$E$14,IF(G26=Precios!$D$15,Precios!$E$15,IF(G26=Precios!$D$16,Precios!$E$16,IF(G26=Precios!$D$17,Precios!$E$17,IF(G26=Precios!$D$18,Precios!$E$18,0)))))))))))))))</f>
        <v>0</v>
      </c>
      <c r="J26" s="100"/>
      <c r="K26" s="101">
        <f>IF(J26=1,I26,IF(J26=2,I26*(1-Precios!$H$3),0))</f>
        <v>0</v>
      </c>
      <c r="L26" s="101">
        <f t="shared" si="1"/>
        <v>0</v>
      </c>
      <c r="M26" s="102"/>
      <c r="N26" s="103"/>
      <c r="O26" s="103"/>
      <c r="P26" s="103"/>
      <c r="Q26" s="103"/>
      <c r="R26" s="103"/>
      <c r="S26" s="104"/>
    </row>
    <row r="27" spans="1:19" x14ac:dyDescent="0.25">
      <c r="A27" s="84"/>
      <c r="B27" s="87"/>
      <c r="C27" s="85"/>
      <c r="D27" s="109"/>
      <c r="E27" s="109"/>
      <c r="F27" s="109"/>
      <c r="G27" s="87"/>
      <c r="H27" s="86"/>
      <c r="I27" s="156">
        <f>IF(G27=Precios!$D$4,Precios!$E$4,IF(G27=Precios!$D$5,Precios!$E$5,IF(G27=Precios!$D$6,Precios!$E$6,IF(G27=Precios!$D$7,Precios!$E$7,IF(G27=Precios!$D$8,Precios!$E$8,IF(G27=Precios!$D$9,Precios!$E$9,IF(G27=Precios!$D$10,Precios!$E$10,IF(G27=Precios!$D$11,Precios!$E$11,IF(G27=Precios!$D$12,Precios!$E$12,IF(G27=Precios!$D$13,Precios!$E$13,IF(G27=Precios!$D$14,Precios!$E$14,IF(G27=Precios!$D$15,Precios!$E$15,IF(G27=Precios!$D$16,Precios!$E$16,IF(G27=Precios!$D$17,Precios!$E$17,IF(G27=Precios!$D$18,Precios!$E$18,0)))))))))))))))</f>
        <v>0</v>
      </c>
      <c r="J27" s="87"/>
      <c r="K27" s="88">
        <f>IF(J27=1,I27,IF(J27=2,I27*(1-Precios!$H$3),0))</f>
        <v>0</v>
      </c>
      <c r="L27" s="88">
        <f t="shared" si="1"/>
        <v>0</v>
      </c>
      <c r="M27" s="89">
        <f>+SUM(L27:L29)</f>
        <v>0</v>
      </c>
      <c r="N27" s="90">
        <f>IF(J27=1,(+M27*Precios!$F$3),0)</f>
        <v>0</v>
      </c>
      <c r="O27" s="91">
        <f>+M27-N27</f>
        <v>0</v>
      </c>
      <c r="P27" s="92"/>
      <c r="Q27" s="93">
        <f>+O27-P27</f>
        <v>0</v>
      </c>
      <c r="R27" s="94">
        <f>IF(J27=1,0,Q27)</f>
        <v>0</v>
      </c>
      <c r="S27" s="145">
        <f>IF(J27=2,0,Q27)</f>
        <v>0</v>
      </c>
    </row>
    <row r="28" spans="1:19" x14ac:dyDescent="0.25">
      <c r="A28" s="95"/>
      <c r="B28" s="32"/>
      <c r="C28" s="26"/>
      <c r="D28" s="110"/>
      <c r="E28" s="110"/>
      <c r="F28" s="110"/>
      <c r="G28" s="32"/>
      <c r="H28" s="34"/>
      <c r="I28" s="157">
        <f>IF(G28=Precios!$D$4,Precios!$E$4,IF(G28=Precios!$D$5,Precios!$E$5,IF(G28=Precios!$D$6,Precios!$E$6,IF(G28=Precios!$D$7,Precios!$E$7,IF(G28=Precios!$D$8,Precios!$E$8,IF(G28=Precios!$D$9,Precios!$E$9,IF(G28=Precios!$D$10,Precios!$E$10,IF(G28=Precios!$D$11,Precios!$E$11,IF(G28=Precios!$D$12,Precios!$E$12,IF(G28=Precios!$D$13,Precios!$E$13,IF(G28=Precios!$D$14,Precios!$E$14,IF(G28=Precios!$D$15,Precios!$E$15,IF(G28=Precios!$D$16,Precios!$E$16,IF(G28=Precios!$D$17,Precios!$E$17,IF(G28=Precios!$D$18,Precios!$E$18,0)))))))))))))))</f>
        <v>0</v>
      </c>
      <c r="J28" s="32"/>
      <c r="K28" s="82">
        <f>IF(J28=1,I28,IF(J28=2,I28*(1-Precios!$H$3),0))</f>
        <v>0</v>
      </c>
      <c r="L28" s="82">
        <f t="shared" si="1"/>
        <v>0</v>
      </c>
      <c r="M28" s="33"/>
      <c r="N28" s="28"/>
      <c r="O28" s="28"/>
      <c r="P28" s="28"/>
      <c r="Q28" s="28"/>
      <c r="R28" s="28"/>
      <c r="S28" s="96"/>
    </row>
    <row r="29" spans="1:19" ht="15.75" thickBot="1" x14ac:dyDescent="0.3">
      <c r="A29" s="97"/>
      <c r="B29" s="100"/>
      <c r="C29" s="98"/>
      <c r="D29" s="111"/>
      <c r="E29" s="111"/>
      <c r="F29" s="111"/>
      <c r="G29" s="100"/>
      <c r="H29" s="99"/>
      <c r="I29" s="158">
        <f>IF(G29=Precios!$D$4,Precios!$E$4,IF(G29=Precios!$D$5,Precios!$E$5,IF(G29=Precios!$D$6,Precios!$E$6,IF(G29=Precios!$D$7,Precios!$E$7,IF(G29=Precios!$D$8,Precios!$E$8,IF(G29=Precios!$D$9,Precios!$E$9,IF(G29=Precios!$D$10,Precios!$E$10,IF(G29=Precios!$D$11,Precios!$E$11,IF(G29=Precios!$D$12,Precios!$E$12,IF(G29=Precios!$D$13,Precios!$E$13,IF(G29=Precios!$D$14,Precios!$E$14,IF(G29=Precios!$D$15,Precios!$E$15,IF(G29=Precios!$D$16,Precios!$E$16,IF(G29=Precios!$D$17,Precios!$E$17,IF(G29=Precios!$D$18,Precios!$E$18,0)))))))))))))))</f>
        <v>0</v>
      </c>
      <c r="J29" s="100"/>
      <c r="K29" s="101">
        <f>IF(J29=1,I29,IF(J29=2,I29*(1-Precios!$H$3),0))</f>
        <v>0</v>
      </c>
      <c r="L29" s="101">
        <f t="shared" si="1"/>
        <v>0</v>
      </c>
      <c r="M29" s="102"/>
      <c r="N29" s="103"/>
      <c r="O29" s="103"/>
      <c r="P29" s="103"/>
      <c r="Q29" s="103"/>
      <c r="R29" s="103"/>
      <c r="S29" s="104"/>
    </row>
    <row r="30" spans="1:19" x14ac:dyDescent="0.25">
      <c r="A30" s="84"/>
      <c r="B30" s="87"/>
      <c r="C30" s="85"/>
      <c r="D30" s="109"/>
      <c r="E30" s="109"/>
      <c r="F30" s="109"/>
      <c r="G30" s="87"/>
      <c r="H30" s="86"/>
      <c r="I30" s="156">
        <f>IF(G30=Precios!$D$4,Precios!$E$4,IF(G30=Precios!$D$5,Precios!$E$5,IF(G30=Precios!$D$6,Precios!$E$6,IF(G30=Precios!$D$7,Precios!$E$7,IF(G30=Precios!$D$8,Precios!$E$8,IF(G30=Precios!$D$9,Precios!$E$9,IF(G30=Precios!$D$10,Precios!$E$10,IF(G30=Precios!$D$11,Precios!$E$11,IF(G30=Precios!$D$12,Precios!$E$12,IF(G30=Precios!$D$13,Precios!$E$13,IF(G30=Precios!$D$14,Precios!$E$14,IF(G30=Precios!$D$15,Precios!$E$15,IF(G30=Precios!$D$16,Precios!$E$16,IF(G30=Precios!$D$17,Precios!$E$17,IF(G30=Precios!$D$18,Precios!$E$18,0)))))))))))))))</f>
        <v>0</v>
      </c>
      <c r="J30" s="87"/>
      <c r="K30" s="88">
        <f>IF(J30=1,I30,IF(J30=2,I30*(1-Precios!$H$3),0))</f>
        <v>0</v>
      </c>
      <c r="L30" s="88">
        <f t="shared" ref="L30:L41" si="2">+H30*K30</f>
        <v>0</v>
      </c>
      <c r="M30" s="89">
        <f>+SUM(L30:L32)</f>
        <v>0</v>
      </c>
      <c r="N30" s="90">
        <f>IF(J30=1,(+M30*Precios!$F$3),0)</f>
        <v>0</v>
      </c>
      <c r="O30" s="91">
        <f>+M30-N30</f>
        <v>0</v>
      </c>
      <c r="P30" s="92"/>
      <c r="Q30" s="93">
        <f>+O30-P30</f>
        <v>0</v>
      </c>
      <c r="R30" s="94">
        <f>IF(J30=1,0,Q30)</f>
        <v>0</v>
      </c>
      <c r="S30" s="145">
        <f>IF(J30=2,0,Q30)</f>
        <v>0</v>
      </c>
    </row>
    <row r="31" spans="1:19" x14ac:dyDescent="0.25">
      <c r="A31" s="95"/>
      <c r="B31" s="32"/>
      <c r="C31" s="26"/>
      <c r="D31" s="110"/>
      <c r="E31" s="110"/>
      <c r="F31" s="110"/>
      <c r="G31" s="32"/>
      <c r="H31" s="34"/>
      <c r="I31" s="157">
        <f>IF(G31=Precios!$D$4,Precios!$E$4,IF(G31=Precios!$D$5,Precios!$E$5,IF(G31=Precios!$D$6,Precios!$E$6,IF(G31=Precios!$D$7,Precios!$E$7,IF(G31=Precios!$D$8,Precios!$E$8,IF(G31=Precios!$D$9,Precios!$E$9,IF(G31=Precios!$D$10,Precios!$E$10,IF(G31=Precios!$D$11,Precios!$E$11,IF(G31=Precios!$D$12,Precios!$E$12,IF(G31=Precios!$D$13,Precios!$E$13,IF(G31=Precios!$D$14,Precios!$E$14,IF(G31=Precios!$D$15,Precios!$E$15,IF(G31=Precios!$D$16,Precios!$E$16,IF(G31=Precios!$D$17,Precios!$E$17,IF(G31=Precios!$D$18,Precios!$E$18,0)))))))))))))))</f>
        <v>0</v>
      </c>
      <c r="J31" s="32"/>
      <c r="K31" s="82">
        <f>IF(J31=1,I31,IF(J31=2,I31*(1-Precios!$H$3),0))</f>
        <v>0</v>
      </c>
      <c r="L31" s="82">
        <f t="shared" si="2"/>
        <v>0</v>
      </c>
      <c r="M31" s="33"/>
      <c r="N31" s="28"/>
      <c r="O31" s="28"/>
      <c r="P31" s="28"/>
      <c r="Q31" s="28"/>
      <c r="R31" s="28"/>
      <c r="S31" s="96"/>
    </row>
    <row r="32" spans="1:19" ht="15.75" thickBot="1" x14ac:dyDescent="0.3">
      <c r="A32" s="97"/>
      <c r="B32" s="100"/>
      <c r="C32" s="98"/>
      <c r="D32" s="111"/>
      <c r="E32" s="111"/>
      <c r="F32" s="111"/>
      <c r="G32" s="100"/>
      <c r="H32" s="99"/>
      <c r="I32" s="158">
        <f>IF(G32=Precios!$D$4,Precios!$E$4,IF(G32=Precios!$D$5,Precios!$E$5,IF(G32=Precios!$D$6,Precios!$E$6,IF(G32=Precios!$D$7,Precios!$E$7,IF(G32=Precios!$D$8,Precios!$E$8,IF(G32=Precios!$D$9,Precios!$E$9,IF(G32=Precios!$D$10,Precios!$E$10,IF(G32=Precios!$D$11,Precios!$E$11,IF(G32=Precios!$D$12,Precios!$E$12,IF(G32=Precios!$D$13,Precios!$E$13,IF(G32=Precios!$D$14,Precios!$E$14,IF(G32=Precios!$D$15,Precios!$E$15,IF(G32=Precios!$D$16,Precios!$E$16,IF(G32=Precios!$D$17,Precios!$E$17,IF(G32=Precios!$D$18,Precios!$E$18,0)))))))))))))))</f>
        <v>0</v>
      </c>
      <c r="J32" s="100"/>
      <c r="K32" s="101">
        <f>IF(J32=1,I32,IF(J32=2,I32*(1-Precios!$H$3),0))</f>
        <v>0</v>
      </c>
      <c r="L32" s="101">
        <f t="shared" si="2"/>
        <v>0</v>
      </c>
      <c r="M32" s="102"/>
      <c r="N32" s="103"/>
      <c r="O32" s="103"/>
      <c r="P32" s="103"/>
      <c r="Q32" s="103"/>
      <c r="R32" s="103"/>
      <c r="S32" s="104"/>
    </row>
    <row r="33" spans="1:19" x14ac:dyDescent="0.25">
      <c r="A33" s="84"/>
      <c r="B33" s="87"/>
      <c r="C33" s="85"/>
      <c r="D33" s="109"/>
      <c r="E33" s="109"/>
      <c r="F33" s="109"/>
      <c r="G33" s="87"/>
      <c r="H33" s="86"/>
      <c r="I33" s="156">
        <f>IF(G33=Precios!$D$4,Precios!$E$4,IF(G33=Precios!$D$5,Precios!$E$5,IF(G33=Precios!$D$6,Precios!$E$6,IF(G33=Precios!$D$7,Precios!$E$7,IF(G33=Precios!$D$8,Precios!$E$8,IF(G33=Precios!$D$9,Precios!$E$9,IF(G33=Precios!$D$10,Precios!$E$10,IF(G33=Precios!$D$11,Precios!$E$11,IF(G33=Precios!$D$12,Precios!$E$12,IF(G33=Precios!$D$13,Precios!$E$13,IF(G33=Precios!$D$14,Precios!$E$14,IF(G33=Precios!$D$15,Precios!$E$15,IF(G33=Precios!$D$16,Precios!$E$16,IF(G33=Precios!$D$17,Precios!$E$17,IF(G33=Precios!$D$18,Precios!$E$18,0)))))))))))))))</f>
        <v>0</v>
      </c>
      <c r="J33" s="87"/>
      <c r="K33" s="88">
        <f>IF(J33=1,I33,IF(J33=2,I33*(1-Precios!$H$3),0))</f>
        <v>0</v>
      </c>
      <c r="L33" s="88">
        <f t="shared" si="2"/>
        <v>0</v>
      </c>
      <c r="M33" s="89">
        <f>+SUM(L33:L35)</f>
        <v>0</v>
      </c>
      <c r="N33" s="90">
        <f>IF(J33=1,(+M33*Precios!$F$3),0)</f>
        <v>0</v>
      </c>
      <c r="O33" s="91">
        <f>+M33-N33</f>
        <v>0</v>
      </c>
      <c r="P33" s="92"/>
      <c r="Q33" s="93">
        <f>+O33-P33</f>
        <v>0</v>
      </c>
      <c r="R33" s="94">
        <f>IF(J33=1,0,Q33)</f>
        <v>0</v>
      </c>
      <c r="S33" s="145">
        <f>IF(J33=2,0,Q33)</f>
        <v>0</v>
      </c>
    </row>
    <row r="34" spans="1:19" x14ac:dyDescent="0.25">
      <c r="A34" s="95"/>
      <c r="B34" s="32"/>
      <c r="C34" s="26"/>
      <c r="D34" s="110"/>
      <c r="E34" s="110"/>
      <c r="F34" s="110"/>
      <c r="G34" s="32"/>
      <c r="H34" s="34"/>
      <c r="I34" s="157">
        <f>IF(G34=Precios!$D$4,Precios!$E$4,IF(G34=Precios!$D$5,Precios!$E$5,IF(G34=Precios!$D$6,Precios!$E$6,IF(G34=Precios!$D$7,Precios!$E$7,IF(G34=Precios!$D$8,Precios!$E$8,IF(G34=Precios!$D$9,Precios!$E$9,IF(G34=Precios!$D$10,Precios!$E$10,IF(G34=Precios!$D$11,Precios!$E$11,IF(G34=Precios!$D$12,Precios!$E$12,IF(G34=Precios!$D$13,Precios!$E$13,IF(G34=Precios!$D$14,Precios!$E$14,IF(G34=Precios!$D$15,Precios!$E$15,IF(G34=Precios!$D$16,Precios!$E$16,IF(G34=Precios!$D$17,Precios!$E$17,IF(G34=Precios!$D$18,Precios!$E$18,0)))))))))))))))</f>
        <v>0</v>
      </c>
      <c r="J34" s="32"/>
      <c r="K34" s="82">
        <f>IF(J34=1,I34,IF(J34=2,I34*(1-Precios!$H$3),0))</f>
        <v>0</v>
      </c>
      <c r="L34" s="82">
        <f t="shared" si="2"/>
        <v>0</v>
      </c>
      <c r="M34" s="33"/>
      <c r="N34" s="28"/>
      <c r="O34" s="28"/>
      <c r="P34" s="28"/>
      <c r="Q34" s="28"/>
      <c r="R34" s="28"/>
      <c r="S34" s="96"/>
    </row>
    <row r="35" spans="1:19" ht="15.75" thickBot="1" x14ac:dyDescent="0.3">
      <c r="A35" s="97"/>
      <c r="B35" s="100"/>
      <c r="C35" s="98"/>
      <c r="D35" s="111"/>
      <c r="E35" s="111"/>
      <c r="F35" s="111"/>
      <c r="G35" s="100"/>
      <c r="H35" s="99"/>
      <c r="I35" s="158">
        <f>IF(G35=Precios!$D$4,Precios!$E$4,IF(G35=Precios!$D$5,Precios!$E$5,IF(G35=Precios!$D$6,Precios!$E$6,IF(G35=Precios!$D$7,Precios!$E$7,IF(G35=Precios!$D$8,Precios!$E$8,IF(G35=Precios!$D$9,Precios!$E$9,IF(G35=Precios!$D$10,Precios!$E$10,IF(G35=Precios!$D$11,Precios!$E$11,IF(G35=Precios!$D$12,Precios!$E$12,IF(G35=Precios!$D$13,Precios!$E$13,IF(G35=Precios!$D$14,Precios!$E$14,IF(G35=Precios!$D$15,Precios!$E$15,IF(G35=Precios!$D$16,Precios!$E$16,IF(G35=Precios!$D$17,Precios!$E$17,IF(G35=Precios!$D$18,Precios!$E$18,0)))))))))))))))</f>
        <v>0</v>
      </c>
      <c r="J35" s="100"/>
      <c r="K35" s="101">
        <f>IF(J35=1,I35,IF(J35=2,I35*(1-Precios!$H$3),0))</f>
        <v>0</v>
      </c>
      <c r="L35" s="101">
        <f t="shared" si="2"/>
        <v>0</v>
      </c>
      <c r="M35" s="102"/>
      <c r="N35" s="103"/>
      <c r="O35" s="103"/>
      <c r="P35" s="103"/>
      <c r="Q35" s="103"/>
      <c r="R35" s="103"/>
      <c r="S35" s="104"/>
    </row>
    <row r="36" spans="1:19" x14ac:dyDescent="0.25">
      <c r="A36" s="84"/>
      <c r="B36" s="87"/>
      <c r="C36" s="85"/>
      <c r="D36" s="109"/>
      <c r="E36" s="109"/>
      <c r="F36" s="109"/>
      <c r="G36" s="87"/>
      <c r="H36" s="86"/>
      <c r="I36" s="156">
        <f>IF(G36=Precios!$D$4,Precios!$E$4,IF(G36=Precios!$D$5,Precios!$E$5,IF(G36=Precios!$D$6,Precios!$E$6,IF(G36=Precios!$D$7,Precios!$E$7,IF(G36=Precios!$D$8,Precios!$E$8,IF(G36=Precios!$D$9,Precios!$E$9,IF(G36=Precios!$D$10,Precios!$E$10,IF(G36=Precios!$D$11,Precios!$E$11,IF(G36=Precios!$D$12,Precios!$E$12,IF(G36=Precios!$D$13,Precios!$E$13,IF(G36=Precios!$D$14,Precios!$E$14,IF(G36=Precios!$D$15,Precios!$E$15,IF(G36=Precios!$D$16,Precios!$E$16,IF(G36=Precios!$D$17,Precios!$E$17,IF(G36=Precios!$D$18,Precios!$E$18,0)))))))))))))))</f>
        <v>0</v>
      </c>
      <c r="J36" s="87"/>
      <c r="K36" s="88">
        <f>IF(J36=1,I36,IF(J36=2,I36*(1-Precios!$H$3),0))</f>
        <v>0</v>
      </c>
      <c r="L36" s="88">
        <f t="shared" si="2"/>
        <v>0</v>
      </c>
      <c r="M36" s="89">
        <f>+SUM(L36:L38)</f>
        <v>0</v>
      </c>
      <c r="N36" s="90">
        <f>IF(J36=1,(+M36*Precios!$F$3),0)</f>
        <v>0</v>
      </c>
      <c r="O36" s="91">
        <f>+M36-N36</f>
        <v>0</v>
      </c>
      <c r="P36" s="92"/>
      <c r="Q36" s="93">
        <f>+O36-P36</f>
        <v>0</v>
      </c>
      <c r="R36" s="94">
        <f>IF(J36=1,0,Q36)</f>
        <v>0</v>
      </c>
      <c r="S36" s="145">
        <f>IF(J36=2,0,Q36)</f>
        <v>0</v>
      </c>
    </row>
    <row r="37" spans="1:19" x14ac:dyDescent="0.25">
      <c r="A37" s="95"/>
      <c r="B37" s="32"/>
      <c r="C37" s="26"/>
      <c r="D37" s="110"/>
      <c r="E37" s="110"/>
      <c r="F37" s="110"/>
      <c r="G37" s="32"/>
      <c r="H37" s="34"/>
      <c r="I37" s="157">
        <f>IF(G37=Precios!$D$4,Precios!$E$4,IF(G37=Precios!$D$5,Precios!$E$5,IF(G37=Precios!$D$6,Precios!$E$6,IF(G37=Precios!$D$7,Precios!$E$7,IF(G37=Precios!$D$8,Precios!$E$8,IF(G37=Precios!$D$9,Precios!$E$9,IF(G37=Precios!$D$10,Precios!$E$10,IF(G37=Precios!$D$11,Precios!$E$11,IF(G37=Precios!$D$12,Precios!$E$12,IF(G37=Precios!$D$13,Precios!$E$13,IF(G37=Precios!$D$14,Precios!$E$14,IF(G37=Precios!$D$15,Precios!$E$15,IF(G37=Precios!$D$16,Precios!$E$16,IF(G37=Precios!$D$17,Precios!$E$17,IF(G37=Precios!$D$18,Precios!$E$18,0)))))))))))))))</f>
        <v>0</v>
      </c>
      <c r="J37" s="32"/>
      <c r="K37" s="82">
        <f>IF(J37=1,I37,IF(J37=2,I37*(1-Precios!$H$3),0))</f>
        <v>0</v>
      </c>
      <c r="L37" s="82">
        <f t="shared" si="2"/>
        <v>0</v>
      </c>
      <c r="M37" s="33"/>
      <c r="N37" s="28"/>
      <c r="O37" s="28"/>
      <c r="P37" s="28"/>
      <c r="Q37" s="28"/>
      <c r="R37" s="28"/>
      <c r="S37" s="96"/>
    </row>
    <row r="38" spans="1:19" ht="15.75" thickBot="1" x14ac:dyDescent="0.3">
      <c r="A38" s="97"/>
      <c r="B38" s="100"/>
      <c r="C38" s="98"/>
      <c r="D38" s="111"/>
      <c r="E38" s="111"/>
      <c r="F38" s="111"/>
      <c r="G38" s="100"/>
      <c r="H38" s="99"/>
      <c r="I38" s="158">
        <f>IF(G38=Precios!$D$4,Precios!$E$4,IF(G38=Precios!$D$5,Precios!$E$5,IF(G38=Precios!$D$6,Precios!$E$6,IF(G38=Precios!$D$7,Precios!$E$7,IF(G38=Precios!$D$8,Precios!$E$8,IF(G38=Precios!$D$9,Precios!$E$9,IF(G38=Precios!$D$10,Precios!$E$10,IF(G38=Precios!$D$11,Precios!$E$11,IF(G38=Precios!$D$12,Precios!$E$12,IF(G38=Precios!$D$13,Precios!$E$13,IF(G38=Precios!$D$14,Precios!$E$14,IF(G38=Precios!$D$15,Precios!$E$15,IF(G38=Precios!$D$16,Precios!$E$16,IF(G38=Precios!$D$17,Precios!$E$17,IF(G38=Precios!$D$18,Precios!$E$18,0)))))))))))))))</f>
        <v>0</v>
      </c>
      <c r="J38" s="100"/>
      <c r="K38" s="101">
        <f>IF(J38=1,I38,IF(J38=2,I38*(1-Precios!$H$3),0))</f>
        <v>0</v>
      </c>
      <c r="L38" s="101">
        <f t="shared" si="2"/>
        <v>0</v>
      </c>
      <c r="M38" s="102"/>
      <c r="N38" s="103"/>
      <c r="O38" s="103"/>
      <c r="P38" s="103"/>
      <c r="Q38" s="103"/>
      <c r="R38" s="103"/>
      <c r="S38" s="104"/>
    </row>
    <row r="39" spans="1:19" x14ac:dyDescent="0.25">
      <c r="A39" s="84"/>
      <c r="B39" s="87"/>
      <c r="C39" s="85"/>
      <c r="D39" s="109"/>
      <c r="E39" s="109"/>
      <c r="F39" s="109"/>
      <c r="G39" s="87"/>
      <c r="H39" s="86"/>
      <c r="I39" s="156">
        <f>IF(G39=Precios!$D$4,Precios!$E$4,IF(G39=Precios!$D$5,Precios!$E$5,IF(G39=Precios!$D$6,Precios!$E$6,IF(G39=Precios!$D$7,Precios!$E$7,IF(G39=Precios!$D$8,Precios!$E$8,IF(G39=Precios!$D$9,Precios!$E$9,IF(G39=Precios!$D$10,Precios!$E$10,IF(G39=Precios!$D$11,Precios!$E$11,IF(G39=Precios!$D$12,Precios!$E$12,IF(G39=Precios!$D$13,Precios!$E$13,IF(G39=Precios!$D$14,Precios!$E$14,IF(G39=Precios!$D$15,Precios!$E$15,IF(G39=Precios!$D$16,Precios!$E$16,IF(G39=Precios!$D$17,Precios!$E$17,IF(G39=Precios!$D$18,Precios!$E$18,0)))))))))))))))</f>
        <v>0</v>
      </c>
      <c r="J39" s="87"/>
      <c r="K39" s="88">
        <f>IF(J39=1,I39,IF(J39=2,I39*(1-Precios!$H$3),0))</f>
        <v>0</v>
      </c>
      <c r="L39" s="88">
        <f t="shared" si="2"/>
        <v>0</v>
      </c>
      <c r="M39" s="89">
        <f>+SUM(L39:L41)</f>
        <v>0</v>
      </c>
      <c r="N39" s="90">
        <f>IF(J39=1,(+M39*Precios!$F$3),0)</f>
        <v>0</v>
      </c>
      <c r="O39" s="91">
        <f>+M39-N39</f>
        <v>0</v>
      </c>
      <c r="P39" s="92"/>
      <c r="Q39" s="93">
        <f>+O39-P39</f>
        <v>0</v>
      </c>
      <c r="R39" s="94">
        <f>IF(J39=1,0,Q39)</f>
        <v>0</v>
      </c>
      <c r="S39" s="145">
        <f>IF(J39=2,0,Q39)</f>
        <v>0</v>
      </c>
    </row>
    <row r="40" spans="1:19" x14ac:dyDescent="0.25">
      <c r="A40" s="95"/>
      <c r="B40" s="32"/>
      <c r="C40" s="26"/>
      <c r="D40" s="110"/>
      <c r="E40" s="110"/>
      <c r="F40" s="110"/>
      <c r="G40" s="32"/>
      <c r="H40" s="34"/>
      <c r="I40" s="157">
        <f>IF(G40=Precios!$D$4,Precios!$E$4,IF(G40=Precios!$D$5,Precios!$E$5,IF(G40=Precios!$D$6,Precios!$E$6,IF(G40=Precios!$D$7,Precios!$E$7,IF(G40=Precios!$D$8,Precios!$E$8,IF(G40=Precios!$D$9,Precios!$E$9,IF(G40=Precios!$D$10,Precios!$E$10,IF(G40=Precios!$D$11,Precios!$E$11,IF(G40=Precios!$D$12,Precios!$E$12,IF(G40=Precios!$D$13,Precios!$E$13,IF(G40=Precios!$D$14,Precios!$E$14,IF(G40=Precios!$D$15,Precios!$E$15,IF(G40=Precios!$D$16,Precios!$E$16,IF(G40=Precios!$D$17,Precios!$E$17,IF(G40=Precios!$D$18,Precios!$E$18,0)))))))))))))))</f>
        <v>0</v>
      </c>
      <c r="J40" s="32"/>
      <c r="K40" s="82">
        <f>IF(J40=1,I40,IF(J40=2,I40*(1-Precios!$H$3),0))</f>
        <v>0</v>
      </c>
      <c r="L40" s="82">
        <f t="shared" si="2"/>
        <v>0</v>
      </c>
      <c r="M40" s="33"/>
      <c r="N40" s="28"/>
      <c r="O40" s="28"/>
      <c r="P40" s="28"/>
      <c r="Q40" s="28"/>
      <c r="R40" s="28"/>
      <c r="S40" s="96"/>
    </row>
    <row r="41" spans="1:19" ht="15.75" thickBot="1" x14ac:dyDescent="0.3">
      <c r="A41" s="97"/>
      <c r="B41" s="100"/>
      <c r="C41" s="98"/>
      <c r="D41" s="111"/>
      <c r="E41" s="111"/>
      <c r="F41" s="111"/>
      <c r="G41" s="100"/>
      <c r="H41" s="99"/>
      <c r="I41" s="158">
        <f>IF(G41=Precios!$D$4,Precios!$E$4,IF(G41=Precios!$D$5,Precios!$E$5,IF(G41=Precios!$D$6,Precios!$E$6,IF(G41=Precios!$D$7,Precios!$E$7,IF(G41=Precios!$D$8,Precios!$E$8,IF(G41=Precios!$D$9,Precios!$E$9,IF(G41=Precios!$D$10,Precios!$E$10,IF(G41=Precios!$D$11,Precios!$E$11,IF(G41=Precios!$D$12,Precios!$E$12,IF(G41=Precios!$D$13,Precios!$E$13,IF(G41=Precios!$D$14,Precios!$E$14,IF(G41=Precios!$D$15,Precios!$E$15,IF(G41=Precios!$D$16,Precios!$E$16,IF(G41=Precios!$D$17,Precios!$E$17,IF(G41=Precios!$D$18,Precios!$E$18,0)))))))))))))))</f>
        <v>0</v>
      </c>
      <c r="J41" s="100"/>
      <c r="K41" s="101">
        <f>IF(J41=1,I41,IF(J41=2,I41*(1-Precios!$H$3),0))</f>
        <v>0</v>
      </c>
      <c r="L41" s="101">
        <f t="shared" si="2"/>
        <v>0</v>
      </c>
      <c r="M41" s="102"/>
      <c r="N41" s="103"/>
      <c r="O41" s="103"/>
      <c r="P41" s="103"/>
      <c r="Q41" s="103"/>
      <c r="R41" s="103"/>
      <c r="S41" s="104"/>
    </row>
    <row r="42" spans="1:19" x14ac:dyDescent="0.25">
      <c r="A42" s="84"/>
      <c r="B42" s="87"/>
      <c r="C42" s="85"/>
      <c r="D42" s="109"/>
      <c r="E42" s="109"/>
      <c r="F42" s="109"/>
      <c r="G42" s="87"/>
      <c r="H42" s="86"/>
      <c r="I42" s="156">
        <f>IF(G42=Precios!$D$4,Precios!$E$4,IF(G42=Precios!$D$5,Precios!$E$5,IF(G42=Precios!$D$6,Precios!$E$6,IF(G42=Precios!$D$7,Precios!$E$7,IF(G42=Precios!$D$8,Precios!$E$8,IF(G42=Precios!$D$9,Precios!$E$9,IF(G42=Precios!$D$10,Precios!$E$10,IF(G42=Precios!$D$11,Precios!$E$11,IF(G42=Precios!$D$12,Precios!$E$12,IF(G42=Precios!$D$13,Precios!$E$13,IF(G42=Precios!$D$14,Precios!$E$14,IF(G42=Precios!$D$15,Precios!$E$15,IF(G42=Precios!$D$16,Precios!$E$16,IF(G42=Precios!$D$17,Precios!$E$17,IF(G42=Precios!$D$18,Precios!$E$18,0)))))))))))))))</f>
        <v>0</v>
      </c>
      <c r="J42" s="87"/>
      <c r="K42" s="88">
        <f>IF(J42=1,I42,IF(J42=2,I42*(1-Precios!$H$3),0))</f>
        <v>0</v>
      </c>
      <c r="L42" s="88">
        <f t="shared" si="1"/>
        <v>0</v>
      </c>
      <c r="M42" s="89">
        <f>+SUM(L42:L44)</f>
        <v>0</v>
      </c>
      <c r="N42" s="90">
        <f>IF(J42=1,(+M42*Precios!$F$3),0)</f>
        <v>0</v>
      </c>
      <c r="O42" s="91">
        <f>+M42-N42</f>
        <v>0</v>
      </c>
      <c r="P42" s="92"/>
      <c r="Q42" s="93">
        <f>+O42-P42</f>
        <v>0</v>
      </c>
      <c r="R42" s="94">
        <f>IF(J42=1,0,Q42)</f>
        <v>0</v>
      </c>
      <c r="S42" s="145">
        <f>IF(J42=2,0,Q42)</f>
        <v>0</v>
      </c>
    </row>
    <row r="43" spans="1:19" x14ac:dyDescent="0.25">
      <c r="A43" s="95"/>
      <c r="B43" s="32"/>
      <c r="C43" s="26"/>
      <c r="D43" s="110"/>
      <c r="E43" s="110"/>
      <c r="F43" s="110"/>
      <c r="G43" s="32"/>
      <c r="H43" s="34"/>
      <c r="I43" s="157">
        <f>IF(G43=Precios!$D$4,Precios!$E$4,IF(G43=Precios!$D$5,Precios!$E$5,IF(G43=Precios!$D$6,Precios!$E$6,IF(G43=Precios!$D$7,Precios!$E$7,IF(G43=Precios!$D$8,Precios!$E$8,IF(G43=Precios!$D$9,Precios!$E$9,IF(G43=Precios!$D$10,Precios!$E$10,IF(G43=Precios!$D$11,Precios!$E$11,IF(G43=Precios!$D$12,Precios!$E$12,IF(G43=Precios!$D$13,Precios!$E$13,IF(G43=Precios!$D$14,Precios!$E$14,IF(G43=Precios!$D$15,Precios!$E$15,IF(G43=Precios!$D$16,Precios!$E$16,IF(G43=Precios!$D$17,Precios!$E$17,IF(G43=Precios!$D$18,Precios!$E$18,0)))))))))))))))</f>
        <v>0</v>
      </c>
      <c r="J43" s="32"/>
      <c r="K43" s="82">
        <f>IF(J43=1,I43,IF(J43=2,I43*(1-Precios!$H$3),0))</f>
        <v>0</v>
      </c>
      <c r="L43" s="82">
        <f t="shared" si="1"/>
        <v>0</v>
      </c>
      <c r="M43" s="33"/>
      <c r="N43" s="28"/>
      <c r="O43" s="28"/>
      <c r="P43" s="28"/>
      <c r="Q43" s="28"/>
      <c r="R43" s="28"/>
      <c r="S43" s="96"/>
    </row>
    <row r="44" spans="1:19" ht="15.75" thickBot="1" x14ac:dyDescent="0.3">
      <c r="A44" s="97"/>
      <c r="B44" s="100"/>
      <c r="C44" s="98"/>
      <c r="D44" s="111"/>
      <c r="E44" s="111"/>
      <c r="F44" s="111"/>
      <c r="G44" s="100"/>
      <c r="H44" s="99"/>
      <c r="I44" s="158">
        <f>IF(G44=Precios!$D$4,Precios!$E$4,IF(G44=Precios!$D$5,Precios!$E$5,IF(G44=Precios!$D$6,Precios!$E$6,IF(G44=Precios!$D$7,Precios!$E$7,IF(G44=Precios!$D$8,Precios!$E$8,IF(G44=Precios!$D$9,Precios!$E$9,IF(G44=Precios!$D$10,Precios!$E$10,IF(G44=Precios!$D$11,Precios!$E$11,IF(G44=Precios!$D$12,Precios!$E$12,IF(G44=Precios!$D$13,Precios!$E$13,IF(G44=Precios!$D$14,Precios!$E$14,IF(G44=Precios!$D$15,Precios!$E$15,IF(G44=Precios!$D$16,Precios!$E$16,IF(G44=Precios!$D$17,Precios!$E$17,IF(G44=Precios!$D$18,Precios!$E$18,0)))))))))))))))</f>
        <v>0</v>
      </c>
      <c r="J44" s="100"/>
      <c r="K44" s="101">
        <f>IF(J44=1,I44,IF(J44=2,I44*(1-Precios!$H$3),0))</f>
        <v>0</v>
      </c>
      <c r="L44" s="101">
        <f t="shared" si="1"/>
        <v>0</v>
      </c>
      <c r="M44" s="102"/>
      <c r="N44" s="103"/>
      <c r="O44" s="103"/>
      <c r="P44" s="103"/>
      <c r="Q44" s="103"/>
      <c r="R44" s="103"/>
      <c r="S44" s="104"/>
    </row>
    <row r="45" spans="1:19" x14ac:dyDescent="0.25">
      <c r="A45" s="84"/>
      <c r="B45" s="87"/>
      <c r="C45" s="85"/>
      <c r="D45" s="109"/>
      <c r="E45" s="109"/>
      <c r="F45" s="109"/>
      <c r="G45" s="87"/>
      <c r="H45" s="86"/>
      <c r="I45" s="156">
        <f>IF(G45=Precios!$D$4,Precios!$E$4,IF(G45=Precios!$D$5,Precios!$E$5,IF(G45=Precios!$D$6,Precios!$E$6,IF(G45=Precios!$D$7,Precios!$E$7,IF(G45=Precios!$D$8,Precios!$E$8,IF(G45=Precios!$D$9,Precios!$E$9,IF(G45=Precios!$D$10,Precios!$E$10,IF(G45=Precios!$D$11,Precios!$E$11,IF(G45=Precios!$D$12,Precios!$E$12,IF(G45=Precios!$D$13,Precios!$E$13,IF(G45=Precios!$D$14,Precios!$E$14,IF(G45=Precios!$D$15,Precios!$E$15,IF(G45=Precios!$D$16,Precios!$E$16,IF(G45=Precios!$D$17,Precios!$E$17,IF(G45=Precios!$D$18,Precios!$E$18,0)))))))))))))))</f>
        <v>0</v>
      </c>
      <c r="J45" s="87"/>
      <c r="K45" s="88">
        <f>IF(J45=1,I45,IF(J45=2,I45*(1-Precios!$H$3),0))</f>
        <v>0</v>
      </c>
      <c r="L45" s="88">
        <f t="shared" si="1"/>
        <v>0</v>
      </c>
      <c r="M45" s="89">
        <f>+SUM(L45:L47)</f>
        <v>0</v>
      </c>
      <c r="N45" s="90">
        <f>IF(J45=1,(+M45*Precios!$F$3),0)</f>
        <v>0</v>
      </c>
      <c r="O45" s="91">
        <f>+M45-N45</f>
        <v>0</v>
      </c>
      <c r="P45" s="92"/>
      <c r="Q45" s="93">
        <f>+O45-P45</f>
        <v>0</v>
      </c>
      <c r="R45" s="94">
        <f>IF(J45=1,0,Q45)</f>
        <v>0</v>
      </c>
      <c r="S45" s="145">
        <f>IF(J45=2,0,Q45)</f>
        <v>0</v>
      </c>
    </row>
    <row r="46" spans="1:19" x14ac:dyDescent="0.25">
      <c r="A46" s="95"/>
      <c r="B46" s="32"/>
      <c r="C46" s="26"/>
      <c r="D46" s="110"/>
      <c r="E46" s="110"/>
      <c r="F46" s="110"/>
      <c r="G46" s="32"/>
      <c r="H46" s="34"/>
      <c r="I46" s="157">
        <f>IF(G46=Precios!$D$4,Precios!$E$4,IF(G46=Precios!$D$5,Precios!$E$5,IF(G46=Precios!$D$6,Precios!$E$6,IF(G46=Precios!$D$7,Precios!$E$7,IF(G46=Precios!$D$8,Precios!$E$8,IF(G46=Precios!$D$9,Precios!$E$9,IF(G46=Precios!$D$10,Precios!$E$10,IF(G46=Precios!$D$11,Precios!$E$11,IF(G46=Precios!$D$12,Precios!$E$12,IF(G46=Precios!$D$13,Precios!$E$13,IF(G46=Precios!$D$14,Precios!$E$14,IF(G46=Precios!$D$15,Precios!$E$15,IF(G46=Precios!$D$16,Precios!$E$16,IF(G46=Precios!$D$17,Precios!$E$17,IF(G46=Precios!$D$18,Precios!$E$18,0)))))))))))))))</f>
        <v>0</v>
      </c>
      <c r="J46" s="32"/>
      <c r="K46" s="82">
        <f>IF(J46=1,I46,IF(J46=2,I46*(1-Precios!$H$3),0))</f>
        <v>0</v>
      </c>
      <c r="L46" s="82">
        <f t="shared" si="1"/>
        <v>0</v>
      </c>
      <c r="M46" s="33"/>
      <c r="N46" s="28"/>
      <c r="O46" s="28"/>
      <c r="P46" s="28"/>
      <c r="Q46" s="28"/>
      <c r="R46" s="28"/>
      <c r="S46" s="96"/>
    </row>
    <row r="47" spans="1:19" ht="15.75" thickBot="1" x14ac:dyDescent="0.3">
      <c r="A47" s="97"/>
      <c r="B47" s="100"/>
      <c r="C47" s="98"/>
      <c r="D47" s="111"/>
      <c r="E47" s="111"/>
      <c r="F47" s="111"/>
      <c r="G47" s="100"/>
      <c r="H47" s="99"/>
      <c r="I47" s="158">
        <f>IF(G47=Precios!$D$4,Precios!$E$4,IF(G47=Precios!$D$5,Precios!$E$5,IF(G47=Precios!$D$6,Precios!$E$6,IF(G47=Precios!$D$7,Precios!$E$7,IF(G47=Precios!$D$8,Precios!$E$8,IF(G47=Precios!$D$9,Precios!$E$9,IF(G47=Precios!$D$10,Precios!$E$10,IF(G47=Precios!$D$11,Precios!$E$11,IF(G47=Precios!$D$12,Precios!$E$12,IF(G47=Precios!$D$13,Precios!$E$13,IF(G47=Precios!$D$14,Precios!$E$14,IF(G47=Precios!$D$15,Precios!$E$15,IF(G47=Precios!$D$16,Precios!$E$16,IF(G47=Precios!$D$17,Precios!$E$17,IF(G47=Precios!$D$18,Precios!$E$18,0)))))))))))))))</f>
        <v>0</v>
      </c>
      <c r="J47" s="100"/>
      <c r="K47" s="101">
        <f>IF(J47=1,I47,IF(J47=2,I47*(1-Precios!$H$3),0))</f>
        <v>0</v>
      </c>
      <c r="L47" s="101">
        <f t="shared" si="1"/>
        <v>0</v>
      </c>
      <c r="M47" s="102"/>
      <c r="N47" s="103"/>
      <c r="O47" s="103"/>
      <c r="P47" s="103"/>
      <c r="Q47" s="103"/>
      <c r="R47" s="103"/>
      <c r="S47" s="104"/>
    </row>
    <row r="48" spans="1:19" x14ac:dyDescent="0.25">
      <c r="A48" s="84"/>
      <c r="B48" s="87"/>
      <c r="C48" s="85"/>
      <c r="D48" s="109"/>
      <c r="E48" s="109"/>
      <c r="F48" s="109"/>
      <c r="G48" s="87"/>
      <c r="H48" s="86"/>
      <c r="I48" s="156">
        <f>IF(G48=Precios!$D$4,Precios!$E$4,IF(G48=Precios!$D$5,Precios!$E$5,IF(G48=Precios!$D$6,Precios!$E$6,IF(G48=Precios!$D$7,Precios!$E$7,IF(G48=Precios!$D$8,Precios!$E$8,IF(G48=Precios!$D$9,Precios!$E$9,IF(G48=Precios!$D$10,Precios!$E$10,IF(G48=Precios!$D$11,Precios!$E$11,IF(G48=Precios!$D$12,Precios!$E$12,IF(G48=Precios!$D$13,Precios!$E$13,IF(G48=Precios!$D$14,Precios!$E$14,IF(G48=Precios!$D$15,Precios!$E$15,IF(G48=Precios!$D$16,Precios!$E$16,IF(G48=Precios!$D$17,Precios!$E$17,IF(G48=Precios!$D$18,Precios!$E$18,0)))))))))))))))</f>
        <v>0</v>
      </c>
      <c r="J48" s="87"/>
      <c r="K48" s="88">
        <f>IF(J48=1,I48,IF(J48=2,I48*(1-Precios!$H$3),0))</f>
        <v>0</v>
      </c>
      <c r="L48" s="88">
        <f t="shared" ref="L48:L53" si="3">+H48*K48</f>
        <v>0</v>
      </c>
      <c r="M48" s="89">
        <f>+SUM(L48:L50)</f>
        <v>0</v>
      </c>
      <c r="N48" s="90">
        <f>IF(J48=1,(+M48*Precios!$F$3),0)</f>
        <v>0</v>
      </c>
      <c r="O48" s="91">
        <f>+M48-N48</f>
        <v>0</v>
      </c>
      <c r="P48" s="92"/>
      <c r="Q48" s="93">
        <f>+O48-P48</f>
        <v>0</v>
      </c>
      <c r="R48" s="94">
        <f>IF(J48=1,0,Q48)</f>
        <v>0</v>
      </c>
      <c r="S48" s="145">
        <f>IF(J48=2,0,Q48)</f>
        <v>0</v>
      </c>
    </row>
    <row r="49" spans="1:19" x14ac:dyDescent="0.25">
      <c r="A49" s="95"/>
      <c r="B49" s="32"/>
      <c r="C49" s="26"/>
      <c r="D49" s="110"/>
      <c r="E49" s="110"/>
      <c r="F49" s="110"/>
      <c r="G49" s="32"/>
      <c r="H49" s="34"/>
      <c r="I49" s="157">
        <f>IF(G49=Precios!$D$4,Precios!$E$4,IF(G49=Precios!$D$5,Precios!$E$5,IF(G49=Precios!$D$6,Precios!$E$6,IF(G49=Precios!$D$7,Precios!$E$7,IF(G49=Precios!$D$8,Precios!$E$8,IF(G49=Precios!$D$9,Precios!$E$9,IF(G49=Precios!$D$10,Precios!$E$10,IF(G49=Precios!$D$11,Precios!$E$11,IF(G49=Precios!$D$12,Precios!$E$12,IF(G49=Precios!$D$13,Precios!$E$13,IF(G49=Precios!$D$14,Precios!$E$14,IF(G49=Precios!$D$15,Precios!$E$15,IF(G49=Precios!$D$16,Precios!$E$16,IF(G49=Precios!$D$17,Precios!$E$17,IF(G49=Precios!$D$18,Precios!$E$18,0)))))))))))))))</f>
        <v>0</v>
      </c>
      <c r="J49" s="32"/>
      <c r="K49" s="82">
        <f>IF(J49=1,I49,IF(J49=2,I49*(1-Precios!$H$3),0))</f>
        <v>0</v>
      </c>
      <c r="L49" s="82">
        <f t="shared" si="3"/>
        <v>0</v>
      </c>
      <c r="M49" s="33"/>
      <c r="N49" s="28"/>
      <c r="O49" s="28"/>
      <c r="P49" s="28"/>
      <c r="Q49" s="28"/>
      <c r="R49" s="28"/>
      <c r="S49" s="96"/>
    </row>
    <row r="50" spans="1:19" ht="15.75" thickBot="1" x14ac:dyDescent="0.3">
      <c r="A50" s="97"/>
      <c r="B50" s="100"/>
      <c r="C50" s="98"/>
      <c r="D50" s="111"/>
      <c r="E50" s="111"/>
      <c r="F50" s="111"/>
      <c r="G50" s="100"/>
      <c r="H50" s="99"/>
      <c r="I50" s="158">
        <f>IF(G50=Precios!$D$4,Precios!$E$4,IF(G50=Precios!$D$5,Precios!$E$5,IF(G50=Precios!$D$6,Precios!$E$6,IF(G50=Precios!$D$7,Precios!$E$7,IF(G50=Precios!$D$8,Precios!$E$8,IF(G50=Precios!$D$9,Precios!$E$9,IF(G50=Precios!$D$10,Precios!$E$10,IF(G50=Precios!$D$11,Precios!$E$11,IF(G50=Precios!$D$12,Precios!$E$12,IF(G50=Precios!$D$13,Precios!$E$13,IF(G50=Precios!$D$14,Precios!$E$14,IF(G50=Precios!$D$15,Precios!$E$15,IF(G50=Precios!$D$16,Precios!$E$16,IF(G50=Precios!$D$17,Precios!$E$17,IF(G50=Precios!$D$18,Precios!$E$18,0)))))))))))))))</f>
        <v>0</v>
      </c>
      <c r="J50" s="100"/>
      <c r="K50" s="101">
        <f>IF(J50=1,I50,IF(J50=2,I50*(1-Precios!$H$3),0))</f>
        <v>0</v>
      </c>
      <c r="L50" s="101">
        <f t="shared" si="3"/>
        <v>0</v>
      </c>
      <c r="M50" s="102"/>
      <c r="N50" s="103"/>
      <c r="O50" s="103"/>
      <c r="P50" s="103"/>
      <c r="Q50" s="103"/>
      <c r="R50" s="103"/>
      <c r="S50" s="104"/>
    </row>
    <row r="51" spans="1:19" x14ac:dyDescent="0.25">
      <c r="A51" s="84"/>
      <c r="B51" s="87"/>
      <c r="C51" s="85"/>
      <c r="D51" s="109"/>
      <c r="E51" s="109"/>
      <c r="F51" s="109"/>
      <c r="G51" s="87"/>
      <c r="H51" s="86"/>
      <c r="I51" s="156">
        <f>IF(G51=Precios!$D$4,Precios!$E$4,IF(G51=Precios!$D$5,Precios!$E$5,IF(G51=Precios!$D$6,Precios!$E$6,IF(G51=Precios!$D$7,Precios!$E$7,IF(G51=Precios!$D$8,Precios!$E$8,IF(G51=Precios!$D$9,Precios!$E$9,IF(G51=Precios!$D$10,Precios!$E$10,IF(G51=Precios!$D$11,Precios!$E$11,IF(G51=Precios!$D$12,Precios!$E$12,IF(G51=Precios!$D$13,Precios!$E$13,IF(G51=Precios!$D$14,Precios!$E$14,IF(G51=Precios!$D$15,Precios!$E$15,IF(G51=Precios!$D$16,Precios!$E$16,IF(G51=Precios!$D$17,Precios!$E$17,IF(G51=Precios!$D$18,Precios!$E$18,0)))))))))))))))</f>
        <v>0</v>
      </c>
      <c r="J51" s="87"/>
      <c r="K51" s="88">
        <f>IF(J51=1,I51,IF(J51=2,I51*(1-Precios!$H$3),0))</f>
        <v>0</v>
      </c>
      <c r="L51" s="88">
        <f t="shared" si="3"/>
        <v>0</v>
      </c>
      <c r="M51" s="89">
        <f>+SUM(L51:L53)</f>
        <v>0</v>
      </c>
      <c r="N51" s="90">
        <f>IF(J51=1,(+M51*Precios!$F$3),0)</f>
        <v>0</v>
      </c>
      <c r="O51" s="91">
        <f>+M51-N51</f>
        <v>0</v>
      </c>
      <c r="P51" s="92"/>
      <c r="Q51" s="93">
        <f>+O51-P51</f>
        <v>0</v>
      </c>
      <c r="R51" s="94">
        <f>IF(J51=1,0,Q51)</f>
        <v>0</v>
      </c>
      <c r="S51" s="145">
        <f>IF(J51=2,0,Q51)</f>
        <v>0</v>
      </c>
    </row>
    <row r="52" spans="1:19" x14ac:dyDescent="0.25">
      <c r="A52" s="95"/>
      <c r="B52" s="32"/>
      <c r="C52" s="26"/>
      <c r="D52" s="110"/>
      <c r="E52" s="110"/>
      <c r="F52" s="110"/>
      <c r="G52" s="32"/>
      <c r="H52" s="34"/>
      <c r="I52" s="157">
        <f>IF(G52=Precios!$D$4,Precios!$E$4,IF(G52=Precios!$D$5,Precios!$E$5,IF(G52=Precios!$D$6,Precios!$E$6,IF(G52=Precios!$D$7,Precios!$E$7,IF(G52=Precios!$D$8,Precios!$E$8,IF(G52=Precios!$D$9,Precios!$E$9,IF(G52=Precios!$D$10,Precios!$E$10,IF(G52=Precios!$D$11,Precios!$E$11,IF(G52=Precios!$D$12,Precios!$E$12,IF(G52=Precios!$D$13,Precios!$E$13,IF(G52=Precios!$D$14,Precios!$E$14,IF(G52=Precios!$D$15,Precios!$E$15,IF(G52=Precios!$D$16,Precios!$E$16,IF(G52=Precios!$D$17,Precios!$E$17,IF(G52=Precios!$D$18,Precios!$E$18,0)))))))))))))))</f>
        <v>0</v>
      </c>
      <c r="J52" s="32"/>
      <c r="K52" s="82">
        <f>IF(J52=1,I52,IF(J52=2,I52*(1-Precios!$H$3),0))</f>
        <v>0</v>
      </c>
      <c r="L52" s="82">
        <f t="shared" si="3"/>
        <v>0</v>
      </c>
      <c r="M52" s="33"/>
      <c r="N52" s="28"/>
      <c r="O52" s="28"/>
      <c r="P52" s="28"/>
      <c r="Q52" s="28"/>
      <c r="R52" s="28"/>
      <c r="S52" s="96"/>
    </row>
    <row r="53" spans="1:19" ht="15.75" thickBot="1" x14ac:dyDescent="0.3">
      <c r="A53" s="97"/>
      <c r="B53" s="100"/>
      <c r="C53" s="98"/>
      <c r="D53" s="111"/>
      <c r="E53" s="111"/>
      <c r="F53" s="111"/>
      <c r="G53" s="100"/>
      <c r="H53" s="99"/>
      <c r="I53" s="158">
        <f>IF(G53=Precios!$D$4,Precios!$E$4,IF(G53=Precios!$D$5,Precios!$E$5,IF(G53=Precios!$D$6,Precios!$E$6,IF(G53=Precios!$D$7,Precios!$E$7,IF(G53=Precios!$D$8,Precios!$E$8,IF(G53=Precios!$D$9,Precios!$E$9,IF(G53=Precios!$D$10,Precios!$E$10,IF(G53=Precios!$D$11,Precios!$E$11,IF(G53=Precios!$D$12,Precios!$E$12,IF(G53=Precios!$D$13,Precios!$E$13,IF(G53=Precios!$D$14,Precios!$E$14,IF(G53=Precios!$D$15,Precios!$E$15,IF(G53=Precios!$D$16,Precios!$E$16,IF(G53=Precios!$D$17,Precios!$E$17,IF(G53=Precios!$D$18,Precios!$E$18,0)))))))))))))))</f>
        <v>0</v>
      </c>
      <c r="J53" s="100"/>
      <c r="K53" s="101">
        <f>IF(J53=1,I53,IF(J53=2,I53*(1-Precios!$H$3),0))</f>
        <v>0</v>
      </c>
      <c r="L53" s="101">
        <f t="shared" si="3"/>
        <v>0</v>
      </c>
      <c r="M53" s="102"/>
      <c r="N53" s="103"/>
      <c r="O53" s="103"/>
      <c r="P53" s="103"/>
      <c r="Q53" s="103"/>
      <c r="R53" s="103"/>
      <c r="S53" s="104"/>
    </row>
    <row r="54" spans="1:19" x14ac:dyDescent="0.25">
      <c r="A54" s="84"/>
      <c r="B54" s="87"/>
      <c r="C54" s="85"/>
      <c r="D54" s="109"/>
      <c r="E54" s="109"/>
      <c r="F54" s="109"/>
      <c r="G54" s="87"/>
      <c r="H54" s="86"/>
      <c r="I54" s="156">
        <f>IF(G54=Precios!$D$4,Precios!$E$4,IF(G54=Precios!$D$5,Precios!$E$5,IF(G54=Precios!$D$6,Precios!$E$6,IF(G54=Precios!$D$7,Precios!$E$7,IF(G54=Precios!$D$8,Precios!$E$8,IF(G54=Precios!$D$9,Precios!$E$9,IF(G54=Precios!$D$10,Precios!$E$10,IF(G54=Precios!$D$11,Precios!$E$11,IF(G54=Precios!$D$12,Precios!$E$12,IF(G54=Precios!$D$13,Precios!$E$13,IF(G54=Precios!$D$14,Precios!$E$14,IF(G54=Precios!$D$15,Precios!$E$15,IF(G54=Precios!$D$16,Precios!$E$16,IF(G54=Precios!$D$17,Precios!$E$17,IF(G54=Precios!$D$18,Precios!$E$18,0)))))))))))))))</f>
        <v>0</v>
      </c>
      <c r="J54" s="87"/>
      <c r="K54" s="88">
        <f>IF(J54=1,I54,IF(J54=2,I54*(1-Precios!$H$3),0))</f>
        <v>0</v>
      </c>
      <c r="L54" s="88">
        <f t="shared" ref="L54:L56" si="4">+H54*K54</f>
        <v>0</v>
      </c>
      <c r="M54" s="89">
        <f>+SUM(L54:L56)</f>
        <v>0</v>
      </c>
      <c r="N54" s="90">
        <f>IF(J54=1,(+M54*Precios!$F$3),0)</f>
        <v>0</v>
      </c>
      <c r="O54" s="91">
        <f>+M54-N54</f>
        <v>0</v>
      </c>
      <c r="P54" s="92"/>
      <c r="Q54" s="93">
        <f>+O54-P54</f>
        <v>0</v>
      </c>
      <c r="R54" s="94">
        <f>IF(J54=1,0,Q54)</f>
        <v>0</v>
      </c>
      <c r="S54" s="145">
        <f>IF(J54=2,0,Q54)</f>
        <v>0</v>
      </c>
    </row>
    <row r="55" spans="1:19" x14ac:dyDescent="0.25">
      <c r="A55" s="95"/>
      <c r="B55" s="32"/>
      <c r="C55" s="26"/>
      <c r="D55" s="110"/>
      <c r="E55" s="110"/>
      <c r="F55" s="110"/>
      <c r="G55" s="32"/>
      <c r="H55" s="34"/>
      <c r="I55" s="157">
        <f>IF(G55=Precios!$D$4,Precios!$E$4,IF(G55=Precios!$D$5,Precios!$E$5,IF(G55=Precios!$D$6,Precios!$E$6,IF(G55=Precios!$D$7,Precios!$E$7,IF(G55=Precios!$D$8,Precios!$E$8,IF(G55=Precios!$D$9,Precios!$E$9,IF(G55=Precios!$D$10,Precios!$E$10,IF(G55=Precios!$D$11,Precios!$E$11,IF(G55=Precios!$D$12,Precios!$E$12,IF(G55=Precios!$D$13,Precios!$E$13,IF(G55=Precios!$D$14,Precios!$E$14,IF(G55=Precios!$D$15,Precios!$E$15,IF(G55=Precios!$D$16,Precios!$E$16,IF(G55=Precios!$D$17,Precios!$E$17,IF(G55=Precios!$D$18,Precios!$E$18,0)))))))))))))))</f>
        <v>0</v>
      </c>
      <c r="J55" s="32"/>
      <c r="K55" s="82">
        <f>IF(J55=1,I55,IF(J55=2,I55*(1-Precios!$H$3),0))</f>
        <v>0</v>
      </c>
      <c r="L55" s="82">
        <f t="shared" si="4"/>
        <v>0</v>
      </c>
      <c r="M55" s="33"/>
      <c r="N55" s="28"/>
      <c r="O55" s="28"/>
      <c r="P55" s="28"/>
      <c r="Q55" s="28"/>
      <c r="R55" s="28"/>
      <c r="S55" s="96"/>
    </row>
    <row r="56" spans="1:19" ht="15.75" thickBot="1" x14ac:dyDescent="0.3">
      <c r="A56" s="97"/>
      <c r="B56" s="100"/>
      <c r="C56" s="98"/>
      <c r="D56" s="111"/>
      <c r="E56" s="111"/>
      <c r="F56" s="111"/>
      <c r="G56" s="100"/>
      <c r="H56" s="99"/>
      <c r="I56" s="158">
        <f>IF(G56=Precios!$D$4,Precios!$E$4,IF(G56=Precios!$D$5,Precios!$E$5,IF(G56=Precios!$D$6,Precios!$E$6,IF(G56=Precios!$D$7,Precios!$E$7,IF(G56=Precios!$D$8,Precios!$E$8,IF(G56=Precios!$D$9,Precios!$E$9,IF(G56=Precios!$D$10,Precios!$E$10,IF(G56=Precios!$D$11,Precios!$E$11,IF(G56=Precios!$D$12,Precios!$E$12,IF(G56=Precios!$D$13,Precios!$E$13,IF(G56=Precios!$D$14,Precios!$E$14,IF(G56=Precios!$D$15,Precios!$E$15,IF(G56=Precios!$D$16,Precios!$E$16,IF(G56=Precios!$D$17,Precios!$E$17,IF(G56=Precios!$D$18,Precios!$E$18,0)))))))))))))))</f>
        <v>0</v>
      </c>
      <c r="J56" s="100"/>
      <c r="K56" s="101">
        <f>IF(J56=1,I56,IF(J56=2,I56*(1-Precios!$H$3),0))</f>
        <v>0</v>
      </c>
      <c r="L56" s="101">
        <f t="shared" si="4"/>
        <v>0</v>
      </c>
      <c r="M56" s="102"/>
      <c r="N56" s="103"/>
      <c r="O56" s="103"/>
      <c r="P56" s="103"/>
      <c r="Q56" s="103"/>
      <c r="R56" s="103"/>
      <c r="S56" s="104"/>
    </row>
    <row r="57" spans="1:19" x14ac:dyDescent="0.25">
      <c r="A57" s="84"/>
      <c r="B57" s="87"/>
      <c r="C57" s="85"/>
      <c r="D57" s="109"/>
      <c r="E57" s="109"/>
      <c r="F57" s="109"/>
      <c r="G57" s="87"/>
      <c r="H57" s="86"/>
      <c r="I57" s="156">
        <f>IF(G57=Precios!$D$4,Precios!$E$4,IF(G57=Precios!$D$5,Precios!$E$5,IF(G57=Precios!$D$6,Precios!$E$6,IF(G57=Precios!$D$7,Precios!$E$7,IF(G57=Precios!$D$8,Precios!$E$8,IF(G57=Precios!$D$9,Precios!$E$9,IF(G57=Precios!$D$10,Precios!$E$10,IF(G57=Precios!$D$11,Precios!$E$11,IF(G57=Precios!$D$12,Precios!$E$12,IF(G57=Precios!$D$13,Precios!$E$13,IF(G57=Precios!$D$14,Precios!$E$14,IF(G57=Precios!$D$15,Precios!$E$15,IF(G57=Precios!$D$16,Precios!$E$16,IF(G57=Precios!$D$17,Precios!$E$17,IF(G57=Precios!$D$18,Precios!$E$18,0)))))))))))))))</f>
        <v>0</v>
      </c>
      <c r="J57" s="87"/>
      <c r="K57" s="88">
        <f>IF(J57=1,I57,IF(J57=2,I57*(1-Precios!$H$3),0))</f>
        <v>0</v>
      </c>
      <c r="L57" s="88">
        <f t="shared" si="0"/>
        <v>0</v>
      </c>
      <c r="M57" s="89">
        <f>+SUM(L57:L59)</f>
        <v>0</v>
      </c>
      <c r="N57" s="90">
        <f>IF(J57=1,(+M57*Precios!$F$3),0)</f>
        <v>0</v>
      </c>
      <c r="O57" s="91">
        <f>+M57-N57</f>
        <v>0</v>
      </c>
      <c r="P57" s="92"/>
      <c r="Q57" s="93">
        <f>+O57-P57</f>
        <v>0</v>
      </c>
      <c r="R57" s="94">
        <f>IF(J57=1,0,Q57)</f>
        <v>0</v>
      </c>
      <c r="S57" s="145">
        <f>IF(J57=2,0,Q57)</f>
        <v>0</v>
      </c>
    </row>
    <row r="58" spans="1:19" x14ac:dyDescent="0.25">
      <c r="A58" s="95"/>
      <c r="B58" s="32"/>
      <c r="C58" s="26"/>
      <c r="D58" s="110"/>
      <c r="E58" s="110"/>
      <c r="F58" s="110"/>
      <c r="G58" s="32"/>
      <c r="H58" s="34"/>
      <c r="I58" s="157">
        <f>IF(G58=Precios!$D$4,Precios!$E$4,IF(G58=Precios!$D$5,Precios!$E$5,IF(G58=Precios!$D$6,Precios!$E$6,IF(G58=Precios!$D$7,Precios!$E$7,IF(G58=Precios!$D$8,Precios!$E$8,IF(G58=Precios!$D$9,Precios!$E$9,IF(G58=Precios!$D$10,Precios!$E$10,IF(G58=Precios!$D$11,Precios!$E$11,IF(G58=Precios!$D$12,Precios!$E$12,IF(G58=Precios!$D$13,Precios!$E$13,IF(G58=Precios!$D$14,Precios!$E$14,IF(G58=Precios!$D$15,Precios!$E$15,IF(G58=Precios!$D$16,Precios!$E$16,IF(G58=Precios!$D$17,Precios!$E$17,IF(G58=Precios!$D$18,Precios!$E$18,0)))))))))))))))</f>
        <v>0</v>
      </c>
      <c r="J58" s="32"/>
      <c r="K58" s="82">
        <f>IF(J58=1,I58,IF(J58=2,I58*(1-Precios!$H$3),0))</f>
        <v>0</v>
      </c>
      <c r="L58" s="82">
        <f t="shared" si="0"/>
        <v>0</v>
      </c>
      <c r="M58" s="33"/>
      <c r="N58" s="28"/>
      <c r="O58" s="28"/>
      <c r="P58" s="28"/>
      <c r="Q58" s="28"/>
      <c r="R58" s="28"/>
      <c r="S58" s="96"/>
    </row>
    <row r="59" spans="1:19" ht="15.75" thickBot="1" x14ac:dyDescent="0.3">
      <c r="A59" s="97"/>
      <c r="B59" s="100"/>
      <c r="C59" s="98"/>
      <c r="D59" s="111"/>
      <c r="E59" s="111"/>
      <c r="F59" s="111"/>
      <c r="G59" s="100"/>
      <c r="H59" s="99"/>
      <c r="I59" s="158">
        <f>IF(G59=Precios!$D$4,Precios!$E$4,IF(G59=Precios!$D$5,Precios!$E$5,IF(G59=Precios!$D$6,Precios!$E$6,IF(G59=Precios!$D$7,Precios!$E$7,IF(G59=Precios!$D$8,Precios!$E$8,IF(G59=Precios!$D$9,Precios!$E$9,IF(G59=Precios!$D$10,Precios!$E$10,IF(G59=Precios!$D$11,Precios!$E$11,IF(G59=Precios!$D$12,Precios!$E$12,IF(G59=Precios!$D$13,Precios!$E$13,IF(G59=Precios!$D$14,Precios!$E$14,IF(G59=Precios!$D$15,Precios!$E$15,IF(G59=Precios!$D$16,Precios!$E$16,IF(G59=Precios!$D$17,Precios!$E$17,IF(G59=Precios!$D$18,Precios!$E$18,0)))))))))))))))</f>
        <v>0</v>
      </c>
      <c r="J59" s="100"/>
      <c r="K59" s="101">
        <f>IF(J59=1,I59,IF(J59=2,I59*(1-Precios!$H$3),0))</f>
        <v>0</v>
      </c>
      <c r="L59" s="101">
        <f t="shared" si="0"/>
        <v>0</v>
      </c>
      <c r="M59" s="102"/>
      <c r="N59" s="103"/>
      <c r="O59" s="103"/>
      <c r="P59" s="103"/>
      <c r="Q59" s="103"/>
      <c r="R59" s="103"/>
      <c r="S59" s="104"/>
    </row>
    <row r="60" spans="1:19" s="19" customFormat="1" x14ac:dyDescent="0.25">
      <c r="A60" s="105" t="s">
        <v>81</v>
      </c>
      <c r="B60" s="56">
        <f>COUNT(B3:B59)</f>
        <v>5</v>
      </c>
      <c r="C60" s="106"/>
      <c r="D60" s="106"/>
      <c r="E60" s="106"/>
      <c r="F60" s="106"/>
      <c r="G60" s="56"/>
      <c r="H60" s="56">
        <f>+SUM(H3:H59)</f>
        <v>5</v>
      </c>
      <c r="I60" s="160"/>
      <c r="J60" s="56"/>
      <c r="K60" s="55"/>
      <c r="L60" s="55"/>
      <c r="M60" s="55">
        <f t="shared" ref="M60:S60" si="5">SUM(M3:M59)</f>
        <v>2000</v>
      </c>
      <c r="N60" s="55">
        <f t="shared" si="5"/>
        <v>0</v>
      </c>
      <c r="O60" s="55">
        <f t="shared" si="5"/>
        <v>2000</v>
      </c>
      <c r="P60" s="55">
        <f t="shared" si="5"/>
        <v>0</v>
      </c>
      <c r="Q60" s="55">
        <f t="shared" si="5"/>
        <v>2000</v>
      </c>
      <c r="R60" s="55">
        <f t="shared" si="5"/>
        <v>2000</v>
      </c>
      <c r="S60" s="55">
        <f t="shared" si="5"/>
        <v>0</v>
      </c>
    </row>
    <row r="61" spans="1:19" s="37" customFormat="1" ht="15.75" thickBot="1" x14ac:dyDescent="0.3">
      <c r="A61" s="62" t="s">
        <v>70</v>
      </c>
      <c r="B61" s="48">
        <f>+B2+B60</f>
        <v>5</v>
      </c>
      <c r="C61" s="49"/>
      <c r="D61" s="49"/>
      <c r="E61" s="49"/>
      <c r="F61" s="108"/>
      <c r="G61" s="120"/>
      <c r="H61" s="48">
        <f>+H2+H60</f>
        <v>5</v>
      </c>
      <c r="I61" s="159"/>
      <c r="J61" s="81"/>
      <c r="K61" s="146"/>
      <c r="L61" s="35"/>
      <c r="M61" s="35">
        <f t="shared" ref="M61:S61" si="6">+M2+M60</f>
        <v>2000</v>
      </c>
      <c r="N61" s="35">
        <f t="shared" si="6"/>
        <v>0</v>
      </c>
      <c r="O61" s="35">
        <f t="shared" si="6"/>
        <v>2000</v>
      </c>
      <c r="P61" s="35">
        <f t="shared" si="6"/>
        <v>0</v>
      </c>
      <c r="Q61" s="35">
        <f t="shared" si="6"/>
        <v>2000</v>
      </c>
      <c r="R61" s="35">
        <f t="shared" si="6"/>
        <v>2000</v>
      </c>
      <c r="S61" s="35">
        <f t="shared" si="6"/>
        <v>0</v>
      </c>
    </row>
    <row r="62" spans="1:19" x14ac:dyDescent="0.25">
      <c r="A62" s="84">
        <v>43499</v>
      </c>
      <c r="B62" s="87">
        <v>106</v>
      </c>
      <c r="C62" s="85" t="s">
        <v>119</v>
      </c>
      <c r="D62" s="109" t="s">
        <v>105</v>
      </c>
      <c r="E62" s="109" t="s">
        <v>106</v>
      </c>
      <c r="F62" s="109" t="s">
        <v>107</v>
      </c>
      <c r="G62" s="87">
        <v>102</v>
      </c>
      <c r="H62" s="86">
        <v>1</v>
      </c>
      <c r="I62" s="156">
        <f>IF(G62=Precios!$M$4,Precios!$N$4,IF(G62=Precios!$M$5,Precios!$N$5,IF(G62=Precios!$M$6,Precios!$N$6,IF(G62=Precios!$M$7,Precios!$N$7,IF(G62=Precios!$M$8,Precios!$N$8,IF(G62=Precios!$M$9,Precios!$N$9,IF(G62=Precios!$M$10,Precios!$N$10,IF(G62=Precios!$M$11,Precios!$N$11,IF(G62=Precios!$M$12,Precios!$N$12,IF(G62=Precios!$M$13,Precios!$N$13,IF(G62=Precios!$M$14,Precios!$N$14,IF(G62=Precios!$M$15,Precios!$N$15,IF(G62=Precios!$M$16,Precios!$N$16,IF(G62=Precios!$M$17,Precios!$N$17,IF(G62=Precios!$M$18,Precios!$N$18,0)))))))))))))))</f>
        <v>315.78947368421052</v>
      </c>
      <c r="J62" s="87">
        <v>2</v>
      </c>
      <c r="K62" s="88">
        <f>IF(J62=1,I62,IF(J62=2,I62*(1-Precios!$Q$3),0))</f>
        <v>300</v>
      </c>
      <c r="L62" s="88">
        <f t="shared" ref="L62:L121" si="7">+H62*K62</f>
        <v>300</v>
      </c>
      <c r="M62" s="89">
        <f>+SUM(L62:L64)</f>
        <v>500</v>
      </c>
      <c r="N62" s="90">
        <f>IF(J62=1,(+M62*Precios!$O$3),0)</f>
        <v>0</v>
      </c>
      <c r="O62" s="91">
        <f>+M62-N62</f>
        <v>500</v>
      </c>
      <c r="P62" s="92"/>
      <c r="Q62" s="93">
        <f>+O62-P62</f>
        <v>500</v>
      </c>
      <c r="R62" s="94">
        <f>IF(J62=1,0,Q62)</f>
        <v>500</v>
      </c>
      <c r="S62" s="145">
        <f>IF(J62=2,0,Q62)</f>
        <v>0</v>
      </c>
    </row>
    <row r="63" spans="1:19" x14ac:dyDescent="0.25">
      <c r="A63" s="95"/>
      <c r="B63" s="32"/>
      <c r="C63" s="26"/>
      <c r="D63" s="110"/>
      <c r="E63" s="110"/>
      <c r="F63" s="110"/>
      <c r="G63" s="32">
        <v>101</v>
      </c>
      <c r="H63" s="34">
        <v>1</v>
      </c>
      <c r="I63" s="157">
        <f>IF(G63=Precios!$M$4,Precios!$N$4,IF(G63=Precios!$M$5,Precios!$N$5,IF(G63=Precios!$M$6,Precios!$N$6,IF(G63=Precios!$M$7,Precios!$N$7,IF(G63=Precios!$M$8,Precios!$N$8,IF(G63=Precios!$M$9,Precios!$N$9,IF(G63=Precios!$M$10,Precios!$N$10,IF(G63=Precios!$M$11,Precios!$N$11,IF(G63=Precios!$M$12,Precios!$N$12,IF(G63=Precios!$M$13,Precios!$N$13,IF(G63=Precios!$M$14,Precios!$N$14,IF(G63=Precios!$M$15,Precios!$N$15,IF(G63=Precios!$M$16,Precios!$N$16,IF(G63=Precios!$M$17,Precios!$N$17,IF(G63=Precios!$M$18,Precios!$N$18,0)))))))))))))))</f>
        <v>210.5263157894737</v>
      </c>
      <c r="J63" s="32">
        <v>2</v>
      </c>
      <c r="K63" s="82">
        <f>IF(J63=1,I63,IF(J63=2,I63*(1-Precios!$Q$3),0))</f>
        <v>200</v>
      </c>
      <c r="L63" s="82">
        <f t="shared" si="7"/>
        <v>200</v>
      </c>
      <c r="M63" s="33"/>
      <c r="N63" s="28"/>
      <c r="O63" s="28"/>
      <c r="P63" s="28"/>
      <c r="Q63" s="28"/>
      <c r="R63" s="28"/>
      <c r="S63" s="96"/>
    </row>
    <row r="64" spans="1:19" ht="15.75" thickBot="1" x14ac:dyDescent="0.3">
      <c r="A64" s="97"/>
      <c r="B64" s="100"/>
      <c r="C64" s="98"/>
      <c r="D64" s="111"/>
      <c r="E64" s="111"/>
      <c r="F64" s="111"/>
      <c r="G64" s="100"/>
      <c r="H64" s="99"/>
      <c r="I64" s="158">
        <f>IF(G64=Precios!$M$4,Precios!$N$4,IF(G64=Precios!$M$5,Precios!$N$5,IF(G64=Precios!$M$6,Precios!$N$6,IF(G64=Precios!$M$7,Precios!$N$7,IF(G64=Precios!$M$8,Precios!$N$8,IF(G64=Precios!$M$9,Precios!$N$9,IF(G64=Precios!$M$10,Precios!$N$10,IF(G64=Precios!$M$11,Precios!$N$11,IF(G64=Precios!$M$12,Precios!$N$12,IF(G64=Precios!$M$13,Precios!$N$13,IF(G64=Precios!$M$14,Precios!$N$14,IF(G64=Precios!$M$15,Precios!$N$15,IF(G64=Precios!$M$16,Precios!$N$16,IF(G64=Precios!$M$17,Precios!$N$17,IF(G64=Precios!$M$18,Precios!$N$18,0)))))))))))))))</f>
        <v>0</v>
      </c>
      <c r="J64" s="100"/>
      <c r="K64" s="101">
        <f>IF(J64=1,I64,IF(J64=2,I64*(1-Precios!$Q$3),0))</f>
        <v>0</v>
      </c>
      <c r="L64" s="101">
        <f t="shared" si="7"/>
        <v>0</v>
      </c>
      <c r="M64" s="102"/>
      <c r="N64" s="103"/>
      <c r="O64" s="103"/>
      <c r="P64" s="103"/>
      <c r="Q64" s="103"/>
      <c r="R64" s="103"/>
      <c r="S64" s="104"/>
    </row>
    <row r="65" spans="1:19" x14ac:dyDescent="0.25">
      <c r="A65" s="121">
        <v>43503</v>
      </c>
      <c r="B65" s="83">
        <v>107</v>
      </c>
      <c r="C65" s="122" t="s">
        <v>120</v>
      </c>
      <c r="D65" s="123" t="s">
        <v>109</v>
      </c>
      <c r="E65" s="123" t="s">
        <v>110</v>
      </c>
      <c r="F65" s="123" t="s">
        <v>107</v>
      </c>
      <c r="G65" s="83">
        <v>101</v>
      </c>
      <c r="H65" s="124">
        <v>1</v>
      </c>
      <c r="I65" s="156">
        <f>IF(G65=Precios!$M$4,Precios!$N$4,IF(G65=Precios!$M$5,Precios!$N$5,IF(G65=Precios!$M$6,Precios!$N$6,IF(G65=Precios!$M$7,Precios!$N$7,IF(G65=Precios!$M$8,Precios!$N$8,IF(G65=Precios!$M$9,Precios!$N$9,IF(G65=Precios!$M$10,Precios!$N$10,IF(G65=Precios!$M$11,Precios!$N$11,IF(G65=Precios!$M$12,Precios!$N$12,IF(G65=Precios!$M$13,Precios!$N$13,IF(G65=Precios!$M$14,Precios!$N$14,IF(G65=Precios!$M$15,Precios!$N$15,IF(G65=Precios!$M$16,Precios!$N$16,IF(G65=Precios!$M$17,Precios!$N$17,IF(G65=Precios!$M$18,Precios!$N$18,0)))))))))))))))</f>
        <v>210.5263157894737</v>
      </c>
      <c r="J65" s="83">
        <v>2</v>
      </c>
      <c r="K65" s="140">
        <f>IF(J65=1,I65,IF(J65=2,I65*(1-Precios!$Q$3),0))</f>
        <v>200</v>
      </c>
      <c r="L65" s="140">
        <f t="shared" si="7"/>
        <v>200</v>
      </c>
      <c r="M65" s="141">
        <f>+SUM(L65:L67)</f>
        <v>500</v>
      </c>
      <c r="N65" s="142">
        <f>IF(J65=1,(+M65*Precios!$O$3),0)</f>
        <v>0</v>
      </c>
      <c r="O65" s="143">
        <f>+M65-N65</f>
        <v>500</v>
      </c>
      <c r="P65" s="27">
        <v>100</v>
      </c>
      <c r="Q65" s="93">
        <f>+O65-P65</f>
        <v>400</v>
      </c>
      <c r="R65" s="144">
        <f>IF(J65=1,0,Q65)</f>
        <v>400</v>
      </c>
      <c r="S65" s="144">
        <f>IF(J65=2,0,Q65)</f>
        <v>0</v>
      </c>
    </row>
    <row r="66" spans="1:19" x14ac:dyDescent="0.25">
      <c r="A66" s="95"/>
      <c r="B66" s="32"/>
      <c r="C66" s="26"/>
      <c r="D66" s="110"/>
      <c r="E66" s="110"/>
      <c r="F66" s="110"/>
      <c r="G66" s="32">
        <v>102</v>
      </c>
      <c r="H66" s="34">
        <v>1</v>
      </c>
      <c r="I66" s="157">
        <f>IF(G66=Precios!$M$4,Precios!$N$4,IF(G66=Precios!$M$5,Precios!$N$5,IF(G66=Precios!$M$6,Precios!$N$6,IF(G66=Precios!$M$7,Precios!$N$7,IF(G66=Precios!$M$8,Precios!$N$8,IF(G66=Precios!$M$9,Precios!$N$9,IF(G66=Precios!$M$10,Precios!$N$10,IF(G66=Precios!$M$11,Precios!$N$11,IF(G66=Precios!$M$12,Precios!$N$12,IF(G66=Precios!$M$13,Precios!$N$13,IF(G66=Precios!$M$14,Precios!$N$14,IF(G66=Precios!$M$15,Precios!$N$15,IF(G66=Precios!$M$16,Precios!$N$16,IF(G66=Precios!$M$17,Precios!$N$17,IF(G66=Precios!$M$18,Precios!$N$18,0)))))))))))))))</f>
        <v>315.78947368421052</v>
      </c>
      <c r="J66" s="32">
        <v>2</v>
      </c>
      <c r="K66" s="82">
        <f>IF(J66=1,I66,IF(J66=2,I66*(1-Precios!$Q$3),0))</f>
        <v>300</v>
      </c>
      <c r="L66" s="82">
        <f t="shared" si="7"/>
        <v>300</v>
      </c>
      <c r="M66" s="33"/>
      <c r="N66" s="28"/>
      <c r="O66" s="28"/>
      <c r="P66" s="28"/>
      <c r="Q66" s="28"/>
      <c r="R66" s="28"/>
      <c r="S66" s="96"/>
    </row>
    <row r="67" spans="1:19" ht="15.75" thickBot="1" x14ac:dyDescent="0.3">
      <c r="A67" s="115"/>
      <c r="B67" s="116"/>
      <c r="C67" s="117"/>
      <c r="D67" s="118"/>
      <c r="E67" s="118"/>
      <c r="F67" s="118"/>
      <c r="G67" s="116"/>
      <c r="H67" s="119"/>
      <c r="I67" s="158">
        <f>IF(G67=Precios!$M$4,Precios!$N$4,IF(G67=Precios!$M$5,Precios!$N$5,IF(G67=Precios!$M$6,Precios!$N$6,IF(G67=Precios!$M$7,Precios!$N$7,IF(G67=Precios!$M$8,Precios!$N$8,IF(G67=Precios!$M$9,Precios!$N$9,IF(G67=Precios!$M$10,Precios!$N$10,IF(G67=Precios!$M$11,Precios!$N$11,IF(G67=Precios!$M$12,Precios!$N$12,IF(G67=Precios!$M$13,Precios!$N$13,IF(G67=Precios!$M$14,Precios!$N$14,IF(G67=Precios!$M$15,Precios!$N$15,IF(G67=Precios!$M$16,Precios!$N$16,IF(G67=Precios!$M$17,Precios!$N$17,IF(G67=Precios!$M$18,Precios!$N$18,0)))))))))))))))</f>
        <v>0</v>
      </c>
      <c r="J67" s="116"/>
      <c r="K67" s="147">
        <f>IF(J67=1,I67,IF(J67=2,I67*(1-Precios!$Q$3),0))</f>
        <v>0</v>
      </c>
      <c r="L67" s="147">
        <f t="shared" si="7"/>
        <v>0</v>
      </c>
      <c r="M67" s="33"/>
      <c r="N67" s="28"/>
      <c r="O67" s="28"/>
      <c r="P67" s="28"/>
      <c r="Q67" s="28"/>
      <c r="R67" s="28"/>
      <c r="S67" s="96"/>
    </row>
    <row r="68" spans="1:19" x14ac:dyDescent="0.25">
      <c r="A68" s="84">
        <v>43504</v>
      </c>
      <c r="B68" s="87">
        <v>108</v>
      </c>
      <c r="C68" s="85" t="s">
        <v>121</v>
      </c>
      <c r="D68" s="109" t="s">
        <v>111</v>
      </c>
      <c r="E68" s="109" t="s">
        <v>112</v>
      </c>
      <c r="F68" s="109" t="s">
        <v>107</v>
      </c>
      <c r="G68" s="87">
        <v>104</v>
      </c>
      <c r="H68" s="86">
        <v>1</v>
      </c>
      <c r="I68" s="156">
        <f>IF(G68=Precios!$M$4,Precios!$N$4,IF(G68=Precios!$M$5,Precios!$N$5,IF(G68=Precios!$M$6,Precios!$N$6,IF(G68=Precios!$M$7,Precios!$N$7,IF(G68=Precios!$M$8,Precios!$N$8,IF(G68=Precios!$M$9,Precios!$N$9,IF(G68=Precios!$M$10,Precios!$N$10,IF(G68=Precios!$M$11,Precios!$N$11,IF(G68=Precios!$M$12,Precios!$N$12,IF(G68=Precios!$M$13,Precios!$N$13,IF(G68=Precios!$M$14,Precios!$N$14,IF(G68=Precios!$M$15,Precios!$N$15,IF(G68=Precios!$M$16,Precios!$N$16,IF(G68=Precios!$M$17,Precios!$N$17,IF(G68=Precios!$M$18,Precios!$N$18,0)))))))))))))))</f>
        <v>526.31578947368428</v>
      </c>
      <c r="J68" s="87">
        <v>2</v>
      </c>
      <c r="K68" s="88">
        <f>IF(J68=1,I68,IF(J68=2,I68*(1-Precios!$Q$3),0))</f>
        <v>500.00000000000006</v>
      </c>
      <c r="L68" s="88">
        <f t="shared" si="7"/>
        <v>500.00000000000006</v>
      </c>
      <c r="M68" s="89">
        <f>+SUM(L68:L70)</f>
        <v>900</v>
      </c>
      <c r="N68" s="90">
        <f>IF(J68=1,(+M68*Precios!$O$3),0)</f>
        <v>0</v>
      </c>
      <c r="O68" s="91">
        <f>+M68-N68</f>
        <v>900</v>
      </c>
      <c r="P68" s="92"/>
      <c r="Q68" s="93">
        <f>+O68-P68</f>
        <v>900</v>
      </c>
      <c r="R68" s="94">
        <f>IF(J68=1,0,Q68)</f>
        <v>900</v>
      </c>
      <c r="S68" s="145">
        <f>IF(J68=2,0,Q68)</f>
        <v>0</v>
      </c>
    </row>
    <row r="69" spans="1:19" x14ac:dyDescent="0.25">
      <c r="A69" s="95"/>
      <c r="B69" s="32"/>
      <c r="C69" s="26"/>
      <c r="D69" s="110"/>
      <c r="E69" s="110"/>
      <c r="F69" s="110"/>
      <c r="G69" s="32">
        <v>103</v>
      </c>
      <c r="H69" s="34">
        <v>1</v>
      </c>
      <c r="I69" s="157">
        <f>IF(G69=Precios!$M$4,Precios!$N$4,IF(G69=Precios!$M$5,Precios!$N$5,IF(G69=Precios!$M$6,Precios!$N$6,IF(G69=Precios!$M$7,Precios!$N$7,IF(G69=Precios!$M$8,Precios!$N$8,IF(G69=Precios!$M$9,Precios!$N$9,IF(G69=Precios!$M$10,Precios!$N$10,IF(G69=Precios!$M$11,Precios!$N$11,IF(G69=Precios!$M$12,Precios!$N$12,IF(G69=Precios!$M$13,Precios!$N$13,IF(G69=Precios!$M$14,Precios!$N$14,IF(G69=Precios!$M$15,Precios!$N$15,IF(G69=Precios!$M$16,Precios!$N$16,IF(G69=Precios!$M$17,Precios!$N$17,IF(G69=Precios!$M$18,Precios!$N$18,0)))))))))))))))</f>
        <v>421.0526315789474</v>
      </c>
      <c r="J69" s="32">
        <v>2</v>
      </c>
      <c r="K69" s="82">
        <f>IF(J69=1,I69,IF(J69=2,I69*(1-Precios!$Q$3),0))</f>
        <v>400</v>
      </c>
      <c r="L69" s="82">
        <f t="shared" si="7"/>
        <v>400</v>
      </c>
      <c r="M69" s="33"/>
      <c r="N69" s="28"/>
      <c r="O69" s="28"/>
      <c r="P69" s="28"/>
      <c r="Q69" s="28"/>
      <c r="R69" s="28"/>
      <c r="S69" s="96"/>
    </row>
    <row r="70" spans="1:19" ht="15.75" thickBot="1" x14ac:dyDescent="0.3">
      <c r="A70" s="97"/>
      <c r="B70" s="100"/>
      <c r="C70" s="98"/>
      <c r="D70" s="111"/>
      <c r="E70" s="111"/>
      <c r="F70" s="111"/>
      <c r="G70" s="100"/>
      <c r="H70" s="99"/>
      <c r="I70" s="158">
        <f>IF(G70=Precios!$M$4,Precios!$N$4,IF(G70=Precios!$M$5,Precios!$N$5,IF(G70=Precios!$M$6,Precios!$N$6,IF(G70=Precios!$M$7,Precios!$N$7,IF(G70=Precios!$M$8,Precios!$N$8,IF(G70=Precios!$M$9,Precios!$N$9,IF(G70=Precios!$M$10,Precios!$N$10,IF(G70=Precios!$M$11,Precios!$N$11,IF(G70=Precios!$M$12,Precios!$N$12,IF(G70=Precios!$M$13,Precios!$N$13,IF(G70=Precios!$M$14,Precios!$N$14,IF(G70=Precios!$M$15,Precios!$N$15,IF(G70=Precios!$M$16,Precios!$N$16,IF(G70=Precios!$M$17,Precios!$N$17,IF(G70=Precios!$M$18,Precios!$N$18,0)))))))))))))))</f>
        <v>0</v>
      </c>
      <c r="J70" s="100"/>
      <c r="K70" s="101">
        <f>IF(J70=1,I70,IF(J70=2,I70*(1-Precios!$Q$3),0))</f>
        <v>0</v>
      </c>
      <c r="L70" s="101">
        <f t="shared" si="7"/>
        <v>0</v>
      </c>
      <c r="M70" s="102"/>
      <c r="N70" s="103"/>
      <c r="O70" s="103"/>
      <c r="P70" s="103"/>
      <c r="Q70" s="103"/>
      <c r="R70" s="103"/>
      <c r="S70" s="104"/>
    </row>
    <row r="71" spans="1:19" x14ac:dyDescent="0.25">
      <c r="A71" s="121">
        <v>43510</v>
      </c>
      <c r="B71" s="83">
        <v>109</v>
      </c>
      <c r="C71" s="122" t="s">
        <v>122</v>
      </c>
      <c r="D71" s="123" t="s">
        <v>115</v>
      </c>
      <c r="E71" s="123" t="s">
        <v>116</v>
      </c>
      <c r="F71" s="123" t="s">
        <v>107</v>
      </c>
      <c r="G71" s="83">
        <v>105</v>
      </c>
      <c r="H71" s="124">
        <v>1</v>
      </c>
      <c r="I71" s="156">
        <f>IF(G71=Precios!$M$4,Precios!$N$4,IF(G71=Precios!$M$5,Precios!$N$5,IF(G71=Precios!$M$6,Precios!$N$6,IF(G71=Precios!$M$7,Precios!$N$7,IF(G71=Precios!$M$8,Precios!$N$8,IF(G71=Precios!$M$9,Precios!$N$9,IF(G71=Precios!$M$10,Precios!$N$10,IF(G71=Precios!$M$11,Precios!$N$11,IF(G71=Precios!$M$12,Precios!$N$12,IF(G71=Precios!$M$13,Precios!$N$13,IF(G71=Precios!$M$14,Precios!$N$14,IF(G71=Precios!$M$15,Precios!$N$15,IF(G71=Precios!$M$16,Precios!$N$16,IF(G71=Precios!$M$17,Precios!$N$17,IF(G71=Precios!$M$18,Precios!$N$18,0)))))))))))))))</f>
        <v>631.57894736842104</v>
      </c>
      <c r="J71" s="83">
        <v>1</v>
      </c>
      <c r="K71" s="140">
        <f>IF(J71=1,I71,IF(J71=2,I71*(1-Precios!$Q$3),0))</f>
        <v>631.57894736842104</v>
      </c>
      <c r="L71" s="140">
        <f t="shared" si="7"/>
        <v>631.57894736842104</v>
      </c>
      <c r="M71" s="141">
        <f>+SUM(L71:L73)</f>
        <v>842.1052631578948</v>
      </c>
      <c r="N71" s="142">
        <f>IF(J71=1,(+M71*Precios!$O$3),0)</f>
        <v>20.294736842105266</v>
      </c>
      <c r="O71" s="143">
        <f>+M71-N71</f>
        <v>821.8105263157895</v>
      </c>
      <c r="P71" s="27"/>
      <c r="Q71" s="93">
        <f>+O71-P71</f>
        <v>821.8105263157895</v>
      </c>
      <c r="R71" s="144">
        <f>IF(J71=1,0,Q71)</f>
        <v>0</v>
      </c>
      <c r="S71" s="144">
        <f>IF(J71=2,0,Q71)</f>
        <v>821.8105263157895</v>
      </c>
    </row>
    <row r="72" spans="1:19" x14ac:dyDescent="0.25">
      <c r="A72" s="95"/>
      <c r="B72" s="32"/>
      <c r="C72" s="26"/>
      <c r="D72" s="110"/>
      <c r="E72" s="110"/>
      <c r="F72" s="110"/>
      <c r="G72" s="32">
        <v>101</v>
      </c>
      <c r="H72" s="34">
        <v>1</v>
      </c>
      <c r="I72" s="157">
        <f>IF(G72=Precios!$M$4,Precios!$N$4,IF(G72=Precios!$M$5,Precios!$N$5,IF(G72=Precios!$M$6,Precios!$N$6,IF(G72=Precios!$M$7,Precios!$N$7,IF(G72=Precios!$M$8,Precios!$N$8,IF(G72=Precios!$M$9,Precios!$N$9,IF(G72=Precios!$M$10,Precios!$N$10,IF(G72=Precios!$M$11,Precios!$N$11,IF(G72=Precios!$M$12,Precios!$N$12,IF(G72=Precios!$M$13,Precios!$N$13,IF(G72=Precios!$M$14,Precios!$N$14,IF(G72=Precios!$M$15,Precios!$N$15,IF(G72=Precios!$M$16,Precios!$N$16,IF(G72=Precios!$M$17,Precios!$N$17,IF(G72=Precios!$M$18,Precios!$N$18,0)))))))))))))))</f>
        <v>210.5263157894737</v>
      </c>
      <c r="J72" s="32">
        <v>1</v>
      </c>
      <c r="K72" s="82">
        <f>IF(J72=1,I72,IF(J72=2,I72*(1-Precios!$Q$3),0))</f>
        <v>210.5263157894737</v>
      </c>
      <c r="L72" s="82">
        <f t="shared" si="7"/>
        <v>210.5263157894737</v>
      </c>
      <c r="M72" s="33"/>
      <c r="N72" s="28"/>
      <c r="O72" s="28"/>
      <c r="P72" s="28"/>
      <c r="Q72" s="28"/>
      <c r="R72" s="28"/>
      <c r="S72" s="96"/>
    </row>
    <row r="73" spans="1:19" ht="15.75" thickBot="1" x14ac:dyDescent="0.3">
      <c r="A73" s="115"/>
      <c r="B73" s="116"/>
      <c r="C73" s="117"/>
      <c r="D73" s="118"/>
      <c r="E73" s="118"/>
      <c r="F73" s="118"/>
      <c r="G73" s="116"/>
      <c r="H73" s="119"/>
      <c r="I73" s="158">
        <f>IF(G73=Precios!$M$4,Precios!$N$4,IF(G73=Precios!$M$5,Precios!$N$5,IF(G73=Precios!$M$6,Precios!$N$6,IF(G73=Precios!$M$7,Precios!$N$7,IF(G73=Precios!$M$8,Precios!$N$8,IF(G73=Precios!$M$9,Precios!$N$9,IF(G73=Precios!$M$10,Precios!$N$10,IF(G73=Precios!$M$11,Precios!$N$11,IF(G73=Precios!$M$12,Precios!$N$12,IF(G73=Precios!$M$13,Precios!$N$13,IF(G73=Precios!$M$14,Precios!$N$14,IF(G73=Precios!$M$15,Precios!$N$15,IF(G73=Precios!$M$16,Precios!$N$16,IF(G73=Precios!$M$17,Precios!$N$17,IF(G73=Precios!$M$18,Precios!$N$18,0)))))))))))))))</f>
        <v>0</v>
      </c>
      <c r="J73" s="116"/>
      <c r="K73" s="147">
        <f>IF(J73=1,I73,IF(J73=2,I73*(1-Precios!$Q$3),0))</f>
        <v>0</v>
      </c>
      <c r="L73" s="147">
        <f t="shared" si="7"/>
        <v>0</v>
      </c>
      <c r="M73" s="33"/>
      <c r="N73" s="28"/>
      <c r="O73" s="28"/>
      <c r="P73" s="28"/>
      <c r="Q73" s="28"/>
      <c r="R73" s="28"/>
      <c r="S73" s="96"/>
    </row>
    <row r="74" spans="1:19" x14ac:dyDescent="0.25">
      <c r="A74" s="84">
        <v>43516</v>
      </c>
      <c r="B74" s="87">
        <v>110</v>
      </c>
      <c r="C74" s="85" t="s">
        <v>123</v>
      </c>
      <c r="D74" s="109" t="s">
        <v>118</v>
      </c>
      <c r="E74" s="109" t="s">
        <v>106</v>
      </c>
      <c r="F74" s="109" t="s">
        <v>107</v>
      </c>
      <c r="G74" s="87">
        <v>105</v>
      </c>
      <c r="H74" s="86">
        <v>1</v>
      </c>
      <c r="I74" s="156">
        <f>IF(G74=Precios!$M$4,Precios!$N$4,IF(G74=Precios!$M$5,Precios!$N$5,IF(G74=Precios!$M$6,Precios!$N$6,IF(G74=Precios!$M$7,Precios!$N$7,IF(G74=Precios!$M$8,Precios!$N$8,IF(G74=Precios!$M$9,Precios!$N$9,IF(G74=Precios!$M$10,Precios!$N$10,IF(G74=Precios!$M$11,Precios!$N$11,IF(G74=Precios!$M$12,Precios!$N$12,IF(G74=Precios!$M$13,Precios!$N$13,IF(G74=Precios!$M$14,Precios!$N$14,IF(G74=Precios!$M$15,Precios!$N$15,IF(G74=Precios!$M$16,Precios!$N$16,IF(G74=Precios!$M$17,Precios!$N$17,IF(G74=Precios!$M$18,Precios!$N$18,0)))))))))))))))</f>
        <v>631.57894736842104</v>
      </c>
      <c r="J74" s="87">
        <v>2</v>
      </c>
      <c r="K74" s="88">
        <f>IF(J74=1,I74,IF(J74=2,I74*(1-Precios!$Q$3),0))</f>
        <v>600</v>
      </c>
      <c r="L74" s="88">
        <f t="shared" ref="L74:L118" si="8">+H74*K74</f>
        <v>600</v>
      </c>
      <c r="M74" s="89">
        <f>+SUM(L74:L76)</f>
        <v>1000</v>
      </c>
      <c r="N74" s="90">
        <f>IF(J74=1,(+M74*Precios!$O$3),0)</f>
        <v>0</v>
      </c>
      <c r="O74" s="91">
        <f>+M74-N74</f>
        <v>1000</v>
      </c>
      <c r="P74" s="92"/>
      <c r="Q74" s="93">
        <f>+O74-P74</f>
        <v>1000</v>
      </c>
      <c r="R74" s="94">
        <f>IF(J74=1,0,Q74)</f>
        <v>1000</v>
      </c>
      <c r="S74" s="145">
        <f>IF(J74=2,0,Q74)</f>
        <v>0</v>
      </c>
    </row>
    <row r="75" spans="1:19" x14ac:dyDescent="0.25">
      <c r="A75" s="95"/>
      <c r="B75" s="32"/>
      <c r="C75" s="26"/>
      <c r="D75" s="110"/>
      <c r="E75" s="110"/>
      <c r="F75" s="110"/>
      <c r="G75" s="32">
        <v>103</v>
      </c>
      <c r="H75" s="34">
        <v>1</v>
      </c>
      <c r="I75" s="157">
        <f>IF(G75=Precios!$M$4,Precios!$N$4,IF(G75=Precios!$M$5,Precios!$N$5,IF(G75=Precios!$M$6,Precios!$N$6,IF(G75=Precios!$M$7,Precios!$N$7,IF(G75=Precios!$M$8,Precios!$N$8,IF(G75=Precios!$M$9,Precios!$N$9,IF(G75=Precios!$M$10,Precios!$N$10,IF(G75=Precios!$M$11,Precios!$N$11,IF(G75=Precios!$M$12,Precios!$N$12,IF(G75=Precios!$M$13,Precios!$N$13,IF(G75=Precios!$M$14,Precios!$N$14,IF(G75=Precios!$M$15,Precios!$N$15,IF(G75=Precios!$M$16,Precios!$N$16,IF(G75=Precios!$M$17,Precios!$N$17,IF(G75=Precios!$M$18,Precios!$N$18,0)))))))))))))))</f>
        <v>421.0526315789474</v>
      </c>
      <c r="J75" s="32">
        <v>2</v>
      </c>
      <c r="K75" s="82">
        <f>IF(J75=1,I75,IF(J75=2,I75*(1-Precios!$Q$3),0))</f>
        <v>400</v>
      </c>
      <c r="L75" s="82">
        <f t="shared" si="8"/>
        <v>400</v>
      </c>
      <c r="M75" s="33"/>
      <c r="N75" s="28"/>
      <c r="O75" s="28"/>
      <c r="P75" s="28"/>
      <c r="Q75" s="28"/>
      <c r="R75" s="28"/>
      <c r="S75" s="96"/>
    </row>
    <row r="76" spans="1:19" ht="15.75" thickBot="1" x14ac:dyDescent="0.3">
      <c r="A76" s="97"/>
      <c r="B76" s="100"/>
      <c r="C76" s="98"/>
      <c r="D76" s="111"/>
      <c r="E76" s="111"/>
      <c r="F76" s="111"/>
      <c r="G76" s="100"/>
      <c r="H76" s="99"/>
      <c r="I76" s="158">
        <f>IF(G76=Precios!$M$4,Precios!$N$4,IF(G76=Precios!$M$5,Precios!$N$5,IF(G76=Precios!$M$6,Precios!$N$6,IF(G76=Precios!$M$7,Precios!$N$7,IF(G76=Precios!$M$8,Precios!$N$8,IF(G76=Precios!$M$9,Precios!$N$9,IF(G76=Precios!$M$10,Precios!$N$10,IF(G76=Precios!$M$11,Precios!$N$11,IF(G76=Precios!$M$12,Precios!$N$12,IF(G76=Precios!$M$13,Precios!$N$13,IF(G76=Precios!$M$14,Precios!$N$14,IF(G76=Precios!$M$15,Precios!$N$15,IF(G76=Precios!$M$16,Precios!$N$16,IF(G76=Precios!$M$17,Precios!$N$17,IF(G76=Precios!$M$18,Precios!$N$18,0)))))))))))))))</f>
        <v>0</v>
      </c>
      <c r="J76" s="100"/>
      <c r="K76" s="101">
        <f>IF(J76=1,I76,IF(J76=2,I76*(1-Precios!$Q$3),0))</f>
        <v>0</v>
      </c>
      <c r="L76" s="101">
        <f t="shared" si="8"/>
        <v>0</v>
      </c>
      <c r="M76" s="102"/>
      <c r="N76" s="103"/>
      <c r="O76" s="103"/>
      <c r="P76" s="103"/>
      <c r="Q76" s="103"/>
      <c r="R76" s="103"/>
      <c r="S76" s="104"/>
    </row>
    <row r="77" spans="1:19" x14ac:dyDescent="0.25">
      <c r="A77" s="84"/>
      <c r="B77" s="87"/>
      <c r="C77" s="85"/>
      <c r="D77" s="109"/>
      <c r="E77" s="109"/>
      <c r="F77" s="109"/>
      <c r="G77" s="87"/>
      <c r="H77" s="86"/>
      <c r="I77" s="156">
        <f>IF(G77=Precios!$M$4,Precios!$N$4,IF(G77=Precios!$M$5,Precios!$N$5,IF(G77=Precios!$M$6,Precios!$N$6,IF(G77=Precios!$M$7,Precios!$N$7,IF(G77=Precios!$M$8,Precios!$N$8,IF(G77=Precios!$M$9,Precios!$N$9,IF(G77=Precios!$M$10,Precios!$N$10,IF(G77=Precios!$M$11,Precios!$N$11,IF(G77=Precios!$M$12,Precios!$N$12,IF(G77=Precios!$M$13,Precios!$N$13,IF(G77=Precios!$M$14,Precios!$N$14,IF(G77=Precios!$M$15,Precios!$N$15,IF(G77=Precios!$M$16,Precios!$N$16,IF(G77=Precios!$M$17,Precios!$N$17,IF(G77=Precios!$M$18,Precios!$N$18,0)))))))))))))))</f>
        <v>0</v>
      </c>
      <c r="J77" s="87"/>
      <c r="K77" s="88">
        <f>IF(J77=1,I77,IF(J77=2,I77*(1-Precios!$Q$3),0))</f>
        <v>0</v>
      </c>
      <c r="L77" s="88">
        <f t="shared" ref="L77:L85" si="9">+H77*K77</f>
        <v>0</v>
      </c>
      <c r="M77" s="89">
        <f>+SUM(L77:L79)</f>
        <v>0</v>
      </c>
      <c r="N77" s="90">
        <f>IF(J77=1,(+M77*Precios!$O$3),0)</f>
        <v>0</v>
      </c>
      <c r="O77" s="91">
        <f>+M77-N77</f>
        <v>0</v>
      </c>
      <c r="P77" s="92"/>
      <c r="Q77" s="93">
        <f>+O77-P77</f>
        <v>0</v>
      </c>
      <c r="R77" s="94">
        <f>IF(J77=1,0,Q77)</f>
        <v>0</v>
      </c>
      <c r="S77" s="145">
        <f>IF(J77=2,0,Q77)</f>
        <v>0</v>
      </c>
    </row>
    <row r="78" spans="1:19" x14ac:dyDescent="0.25">
      <c r="A78" s="95"/>
      <c r="B78" s="32"/>
      <c r="C78" s="26"/>
      <c r="D78" s="110"/>
      <c r="E78" s="110"/>
      <c r="F78" s="110"/>
      <c r="G78" s="32"/>
      <c r="H78" s="34"/>
      <c r="I78" s="157">
        <f>IF(G78=Precios!$M$4,Precios!$N$4,IF(G78=Precios!$M$5,Precios!$N$5,IF(G78=Precios!$M$6,Precios!$N$6,IF(G78=Precios!$M$7,Precios!$N$7,IF(G78=Precios!$M$8,Precios!$N$8,IF(G78=Precios!$M$9,Precios!$N$9,IF(G78=Precios!$M$10,Precios!$N$10,IF(G78=Precios!$M$11,Precios!$N$11,IF(G78=Precios!$M$12,Precios!$N$12,IF(G78=Precios!$M$13,Precios!$N$13,IF(G78=Precios!$M$14,Precios!$N$14,IF(G78=Precios!$M$15,Precios!$N$15,IF(G78=Precios!$M$16,Precios!$N$16,IF(G78=Precios!$M$17,Precios!$N$17,IF(G78=Precios!$M$18,Precios!$N$18,0)))))))))))))))</f>
        <v>0</v>
      </c>
      <c r="J78" s="32"/>
      <c r="K78" s="82">
        <f>IF(J78=1,I78,IF(J78=2,I78*(1-Precios!$Q$3),0))</f>
        <v>0</v>
      </c>
      <c r="L78" s="82">
        <f t="shared" si="9"/>
        <v>0</v>
      </c>
      <c r="M78" s="33"/>
      <c r="N78" s="28"/>
      <c r="O78" s="28"/>
      <c r="P78" s="28"/>
      <c r="Q78" s="28"/>
      <c r="R78" s="28"/>
      <c r="S78" s="96"/>
    </row>
    <row r="79" spans="1:19" ht="15.75" thickBot="1" x14ac:dyDescent="0.3">
      <c r="A79" s="97"/>
      <c r="B79" s="100"/>
      <c r="C79" s="98"/>
      <c r="D79" s="111"/>
      <c r="E79" s="111"/>
      <c r="F79" s="111"/>
      <c r="G79" s="100"/>
      <c r="H79" s="99"/>
      <c r="I79" s="158">
        <f>IF(G79=Precios!$M$4,Precios!$N$4,IF(G79=Precios!$M$5,Precios!$N$5,IF(G79=Precios!$M$6,Precios!$N$6,IF(G79=Precios!$M$7,Precios!$N$7,IF(G79=Precios!$M$8,Precios!$N$8,IF(G79=Precios!$M$9,Precios!$N$9,IF(G79=Precios!$M$10,Precios!$N$10,IF(G79=Precios!$M$11,Precios!$N$11,IF(G79=Precios!$M$12,Precios!$N$12,IF(G79=Precios!$M$13,Precios!$N$13,IF(G79=Precios!$M$14,Precios!$N$14,IF(G79=Precios!$M$15,Precios!$N$15,IF(G79=Precios!$M$16,Precios!$N$16,IF(G79=Precios!$M$17,Precios!$N$17,IF(G79=Precios!$M$18,Precios!$N$18,0)))))))))))))))</f>
        <v>0</v>
      </c>
      <c r="J79" s="100"/>
      <c r="K79" s="101">
        <f>IF(J79=1,I79,IF(J79=2,I79*(1-Precios!$Q$3),0))</f>
        <v>0</v>
      </c>
      <c r="L79" s="101">
        <f t="shared" si="9"/>
        <v>0</v>
      </c>
      <c r="M79" s="102"/>
      <c r="N79" s="103"/>
      <c r="O79" s="103"/>
      <c r="P79" s="103"/>
      <c r="Q79" s="103"/>
      <c r="R79" s="103"/>
      <c r="S79" s="104"/>
    </row>
    <row r="80" spans="1:19" x14ac:dyDescent="0.25">
      <c r="A80" s="84"/>
      <c r="B80" s="87"/>
      <c r="C80" s="85"/>
      <c r="D80" s="109"/>
      <c r="E80" s="109"/>
      <c r="F80" s="109"/>
      <c r="G80" s="87"/>
      <c r="H80" s="86"/>
      <c r="I80" s="156">
        <f>IF(G80=Precios!$M$4,Precios!$N$4,IF(G80=Precios!$M$5,Precios!$N$5,IF(G80=Precios!$M$6,Precios!$N$6,IF(G80=Precios!$M$7,Precios!$N$7,IF(G80=Precios!$M$8,Precios!$N$8,IF(G80=Precios!$M$9,Precios!$N$9,IF(G80=Precios!$M$10,Precios!$N$10,IF(G80=Precios!$M$11,Precios!$N$11,IF(G80=Precios!$M$12,Precios!$N$12,IF(G80=Precios!$M$13,Precios!$N$13,IF(G80=Precios!$M$14,Precios!$N$14,IF(G80=Precios!$M$15,Precios!$N$15,IF(G80=Precios!$M$16,Precios!$N$16,IF(G80=Precios!$M$17,Precios!$N$17,IF(G80=Precios!$M$18,Precios!$N$18,0)))))))))))))))</f>
        <v>0</v>
      </c>
      <c r="J80" s="87"/>
      <c r="K80" s="88">
        <f>IF(J80=1,I80,IF(J80=2,I80*(1-Precios!$Q$3),0))</f>
        <v>0</v>
      </c>
      <c r="L80" s="88">
        <f t="shared" si="9"/>
        <v>0</v>
      </c>
      <c r="M80" s="89">
        <f>+SUM(L80:L82)</f>
        <v>0</v>
      </c>
      <c r="N80" s="90">
        <f>IF(J80=1,(+M80*Precios!$O$3),0)</f>
        <v>0</v>
      </c>
      <c r="O80" s="91">
        <f>+M80-N80</f>
        <v>0</v>
      </c>
      <c r="P80" s="92"/>
      <c r="Q80" s="93">
        <f>+O80-P80</f>
        <v>0</v>
      </c>
      <c r="R80" s="94">
        <f>IF(J80=1,0,Q80)</f>
        <v>0</v>
      </c>
      <c r="S80" s="145">
        <f>IF(J80=2,0,Q80)</f>
        <v>0</v>
      </c>
    </row>
    <row r="81" spans="1:19" x14ac:dyDescent="0.25">
      <c r="A81" s="95"/>
      <c r="B81" s="32"/>
      <c r="C81" s="26"/>
      <c r="D81" s="110"/>
      <c r="E81" s="110"/>
      <c r="F81" s="110"/>
      <c r="G81" s="32"/>
      <c r="H81" s="34"/>
      <c r="I81" s="157">
        <f>IF(G81=Precios!$M$4,Precios!$N$4,IF(G81=Precios!$M$5,Precios!$N$5,IF(G81=Precios!$M$6,Precios!$N$6,IF(G81=Precios!$M$7,Precios!$N$7,IF(G81=Precios!$M$8,Precios!$N$8,IF(G81=Precios!$M$9,Precios!$N$9,IF(G81=Precios!$M$10,Precios!$N$10,IF(G81=Precios!$M$11,Precios!$N$11,IF(G81=Precios!$M$12,Precios!$N$12,IF(G81=Precios!$M$13,Precios!$N$13,IF(G81=Precios!$M$14,Precios!$N$14,IF(G81=Precios!$M$15,Precios!$N$15,IF(G81=Precios!$M$16,Precios!$N$16,IF(G81=Precios!$M$17,Precios!$N$17,IF(G81=Precios!$M$18,Precios!$N$18,0)))))))))))))))</f>
        <v>0</v>
      </c>
      <c r="J81" s="32"/>
      <c r="K81" s="82">
        <f>IF(J81=1,I81,IF(J81=2,I81*(1-Precios!$Q$3),0))</f>
        <v>0</v>
      </c>
      <c r="L81" s="82">
        <f t="shared" si="9"/>
        <v>0</v>
      </c>
      <c r="M81" s="33"/>
      <c r="N81" s="28"/>
      <c r="O81" s="28"/>
      <c r="P81" s="28"/>
      <c r="Q81" s="28"/>
      <c r="R81" s="28"/>
      <c r="S81" s="96"/>
    </row>
    <row r="82" spans="1:19" ht="15.75" thickBot="1" x14ac:dyDescent="0.3">
      <c r="A82" s="97"/>
      <c r="B82" s="100"/>
      <c r="C82" s="98"/>
      <c r="D82" s="111"/>
      <c r="E82" s="111"/>
      <c r="F82" s="111"/>
      <c r="G82" s="100"/>
      <c r="H82" s="99"/>
      <c r="I82" s="158">
        <f>IF(G82=Precios!$M$4,Precios!$N$4,IF(G82=Precios!$M$5,Precios!$N$5,IF(G82=Precios!$M$6,Precios!$N$6,IF(G82=Precios!$M$7,Precios!$N$7,IF(G82=Precios!$M$8,Precios!$N$8,IF(G82=Precios!$M$9,Precios!$N$9,IF(G82=Precios!$M$10,Precios!$N$10,IF(G82=Precios!$M$11,Precios!$N$11,IF(G82=Precios!$M$12,Precios!$N$12,IF(G82=Precios!$M$13,Precios!$N$13,IF(G82=Precios!$M$14,Precios!$N$14,IF(G82=Precios!$M$15,Precios!$N$15,IF(G82=Precios!$M$16,Precios!$N$16,IF(G82=Precios!$M$17,Precios!$N$17,IF(G82=Precios!$M$18,Precios!$N$18,0)))))))))))))))</f>
        <v>0</v>
      </c>
      <c r="J82" s="100"/>
      <c r="K82" s="101">
        <f>IF(J82=1,I82,IF(J82=2,I82*(1-Precios!$Q$3),0))</f>
        <v>0</v>
      </c>
      <c r="L82" s="101">
        <f t="shared" si="9"/>
        <v>0</v>
      </c>
      <c r="M82" s="102"/>
      <c r="N82" s="103"/>
      <c r="O82" s="103"/>
      <c r="P82" s="103"/>
      <c r="Q82" s="103"/>
      <c r="R82" s="103"/>
      <c r="S82" s="104"/>
    </row>
    <row r="83" spans="1:19" x14ac:dyDescent="0.25">
      <c r="A83" s="84"/>
      <c r="B83" s="87"/>
      <c r="C83" s="85"/>
      <c r="D83" s="109"/>
      <c r="E83" s="109"/>
      <c r="F83" s="109"/>
      <c r="G83" s="87"/>
      <c r="H83" s="86"/>
      <c r="I83" s="156">
        <f>IF(G83=Precios!$M$4,Precios!$N$4,IF(G83=Precios!$M$5,Precios!$N$5,IF(G83=Precios!$M$6,Precios!$N$6,IF(G83=Precios!$M$7,Precios!$N$7,IF(G83=Precios!$M$8,Precios!$N$8,IF(G83=Precios!$M$9,Precios!$N$9,IF(G83=Precios!$M$10,Precios!$N$10,IF(G83=Precios!$M$11,Precios!$N$11,IF(G83=Precios!$M$12,Precios!$N$12,IF(G83=Precios!$M$13,Precios!$N$13,IF(G83=Precios!$M$14,Precios!$N$14,IF(G83=Precios!$M$15,Precios!$N$15,IF(G83=Precios!$M$16,Precios!$N$16,IF(G83=Precios!$M$17,Precios!$N$17,IF(G83=Precios!$M$18,Precios!$N$18,0)))))))))))))))</f>
        <v>0</v>
      </c>
      <c r="J83" s="87"/>
      <c r="K83" s="88">
        <f>IF(J83=1,I83,IF(J83=2,I83*(1-Precios!$Q$3),0))</f>
        <v>0</v>
      </c>
      <c r="L83" s="88">
        <f t="shared" si="9"/>
        <v>0</v>
      </c>
      <c r="M83" s="89">
        <f>+SUM(L83:L85)</f>
        <v>0</v>
      </c>
      <c r="N83" s="90">
        <f>IF(J83=1,(+M83*Precios!$O$3),0)</f>
        <v>0</v>
      </c>
      <c r="O83" s="91">
        <f>+M83-N83</f>
        <v>0</v>
      </c>
      <c r="P83" s="92"/>
      <c r="Q83" s="93">
        <f>+O83-P83</f>
        <v>0</v>
      </c>
      <c r="R83" s="94">
        <f>IF(J83=1,0,Q83)</f>
        <v>0</v>
      </c>
      <c r="S83" s="145">
        <f>IF(J83=2,0,Q83)</f>
        <v>0</v>
      </c>
    </row>
    <row r="84" spans="1:19" x14ac:dyDescent="0.25">
      <c r="A84" s="95"/>
      <c r="B84" s="32"/>
      <c r="C84" s="26"/>
      <c r="D84" s="110"/>
      <c r="E84" s="110"/>
      <c r="F84" s="110"/>
      <c r="G84" s="32"/>
      <c r="H84" s="34"/>
      <c r="I84" s="157">
        <f>IF(G84=Precios!$M$4,Precios!$N$4,IF(G84=Precios!$M$5,Precios!$N$5,IF(G84=Precios!$M$6,Precios!$N$6,IF(G84=Precios!$M$7,Precios!$N$7,IF(G84=Precios!$M$8,Precios!$N$8,IF(G84=Precios!$M$9,Precios!$N$9,IF(G84=Precios!$M$10,Precios!$N$10,IF(G84=Precios!$M$11,Precios!$N$11,IF(G84=Precios!$M$12,Precios!$N$12,IF(G84=Precios!$M$13,Precios!$N$13,IF(G84=Precios!$M$14,Precios!$N$14,IF(G84=Precios!$M$15,Precios!$N$15,IF(G84=Precios!$M$16,Precios!$N$16,IF(G84=Precios!$M$17,Precios!$N$17,IF(G84=Precios!$M$18,Precios!$N$18,0)))))))))))))))</f>
        <v>0</v>
      </c>
      <c r="J84" s="32"/>
      <c r="K84" s="82">
        <f>IF(J84=1,I84,IF(J84=2,I84*(1-Precios!$Q$3),0))</f>
        <v>0</v>
      </c>
      <c r="L84" s="82">
        <f t="shared" si="9"/>
        <v>0</v>
      </c>
      <c r="M84" s="33"/>
      <c r="N84" s="28"/>
      <c r="O84" s="28"/>
      <c r="P84" s="28"/>
      <c r="Q84" s="28"/>
      <c r="R84" s="28"/>
      <c r="S84" s="96"/>
    </row>
    <row r="85" spans="1:19" ht="15.75" thickBot="1" x14ac:dyDescent="0.3">
      <c r="A85" s="97"/>
      <c r="B85" s="100"/>
      <c r="C85" s="98"/>
      <c r="D85" s="111"/>
      <c r="E85" s="111"/>
      <c r="F85" s="111"/>
      <c r="G85" s="100"/>
      <c r="H85" s="99"/>
      <c r="I85" s="158">
        <f>IF(G85=Precios!$M$4,Precios!$N$4,IF(G85=Precios!$M$5,Precios!$N$5,IF(G85=Precios!$M$6,Precios!$N$6,IF(G85=Precios!$M$7,Precios!$N$7,IF(G85=Precios!$M$8,Precios!$N$8,IF(G85=Precios!$M$9,Precios!$N$9,IF(G85=Precios!$M$10,Precios!$N$10,IF(G85=Precios!$M$11,Precios!$N$11,IF(G85=Precios!$M$12,Precios!$N$12,IF(G85=Precios!$M$13,Precios!$N$13,IF(G85=Precios!$M$14,Precios!$N$14,IF(G85=Precios!$M$15,Precios!$N$15,IF(G85=Precios!$M$16,Precios!$N$16,IF(G85=Precios!$M$17,Precios!$N$17,IF(G85=Precios!$M$18,Precios!$N$18,0)))))))))))))))</f>
        <v>0</v>
      </c>
      <c r="J85" s="100"/>
      <c r="K85" s="101">
        <f>IF(J85=1,I85,IF(J85=2,I85*(1-Precios!$Q$3),0))</f>
        <v>0</v>
      </c>
      <c r="L85" s="101">
        <f t="shared" si="9"/>
        <v>0</v>
      </c>
      <c r="M85" s="102"/>
      <c r="N85" s="103"/>
      <c r="O85" s="103"/>
      <c r="P85" s="103"/>
      <c r="Q85" s="103"/>
      <c r="R85" s="103"/>
      <c r="S85" s="104"/>
    </row>
    <row r="86" spans="1:19" x14ac:dyDescent="0.25">
      <c r="A86" s="84"/>
      <c r="B86" s="87"/>
      <c r="C86" s="85"/>
      <c r="D86" s="109"/>
      <c r="E86" s="109"/>
      <c r="F86" s="109"/>
      <c r="G86" s="87"/>
      <c r="H86" s="86"/>
      <c r="I86" s="156">
        <f>IF(G86=Precios!$M$4,Precios!$N$4,IF(G86=Precios!$M$5,Precios!$N$5,IF(G86=Precios!$M$6,Precios!$N$6,IF(G86=Precios!$M$7,Precios!$N$7,IF(G86=Precios!$M$8,Precios!$N$8,IF(G86=Precios!$M$9,Precios!$N$9,IF(G86=Precios!$M$10,Precios!$N$10,IF(G86=Precios!$M$11,Precios!$N$11,IF(G86=Precios!$M$12,Precios!$N$12,IF(G86=Precios!$M$13,Precios!$N$13,IF(G86=Precios!$M$14,Precios!$N$14,IF(G86=Precios!$M$15,Precios!$N$15,IF(G86=Precios!$M$16,Precios!$N$16,IF(G86=Precios!$M$17,Precios!$N$17,IF(G86=Precios!$M$18,Precios!$N$18,0)))))))))))))))</f>
        <v>0</v>
      </c>
      <c r="J86" s="87"/>
      <c r="K86" s="88">
        <f>IF(J86=1,I86,IF(J86=2,I86*(1-Precios!$Q$3),0))</f>
        <v>0</v>
      </c>
      <c r="L86" s="88">
        <f t="shared" si="8"/>
        <v>0</v>
      </c>
      <c r="M86" s="89">
        <f>+SUM(L86:L88)</f>
        <v>0</v>
      </c>
      <c r="N86" s="90">
        <f>IF(J86=1,(+M86*Precios!$O$3),0)</f>
        <v>0</v>
      </c>
      <c r="O86" s="91">
        <f>+M86-N86</f>
        <v>0</v>
      </c>
      <c r="P86" s="92"/>
      <c r="Q86" s="93">
        <f>+O86-P86</f>
        <v>0</v>
      </c>
      <c r="R86" s="94">
        <f>IF(J86=1,0,Q86)</f>
        <v>0</v>
      </c>
      <c r="S86" s="145">
        <f>IF(J86=2,0,Q86)</f>
        <v>0</v>
      </c>
    </row>
    <row r="87" spans="1:19" x14ac:dyDescent="0.25">
      <c r="A87" s="95"/>
      <c r="B87" s="32"/>
      <c r="C87" s="26"/>
      <c r="D87" s="110"/>
      <c r="E87" s="110"/>
      <c r="F87" s="110"/>
      <c r="G87" s="32"/>
      <c r="H87" s="34"/>
      <c r="I87" s="157">
        <f>IF(G87=Precios!$M$4,Precios!$N$4,IF(G87=Precios!$M$5,Precios!$N$5,IF(G87=Precios!$M$6,Precios!$N$6,IF(G87=Precios!$M$7,Precios!$N$7,IF(G87=Precios!$M$8,Precios!$N$8,IF(G87=Precios!$M$9,Precios!$N$9,IF(G87=Precios!$M$10,Precios!$N$10,IF(G87=Precios!$M$11,Precios!$N$11,IF(G87=Precios!$M$12,Precios!$N$12,IF(G87=Precios!$M$13,Precios!$N$13,IF(G87=Precios!$M$14,Precios!$N$14,IF(G87=Precios!$M$15,Precios!$N$15,IF(G87=Precios!$M$16,Precios!$N$16,IF(G87=Precios!$M$17,Precios!$N$17,IF(G87=Precios!$M$18,Precios!$N$18,0)))))))))))))))</f>
        <v>0</v>
      </c>
      <c r="J87" s="32"/>
      <c r="K87" s="82">
        <f>IF(J87=1,I87,IF(J87=2,I87*(1-Precios!$Q$3),0))</f>
        <v>0</v>
      </c>
      <c r="L87" s="82">
        <f t="shared" si="8"/>
        <v>0</v>
      </c>
      <c r="M87" s="33"/>
      <c r="N87" s="28"/>
      <c r="O87" s="28"/>
      <c r="P87" s="28"/>
      <c r="Q87" s="28"/>
      <c r="R87" s="28"/>
      <c r="S87" s="96"/>
    </row>
    <row r="88" spans="1:19" ht="15.75" thickBot="1" x14ac:dyDescent="0.3">
      <c r="A88" s="97"/>
      <c r="B88" s="100"/>
      <c r="C88" s="98"/>
      <c r="D88" s="111"/>
      <c r="E88" s="111"/>
      <c r="F88" s="111"/>
      <c r="G88" s="100"/>
      <c r="H88" s="99"/>
      <c r="I88" s="158">
        <f>IF(G88=Precios!$M$4,Precios!$N$4,IF(G88=Precios!$M$5,Precios!$N$5,IF(G88=Precios!$M$6,Precios!$N$6,IF(G88=Precios!$M$7,Precios!$N$7,IF(G88=Precios!$M$8,Precios!$N$8,IF(G88=Precios!$M$9,Precios!$N$9,IF(G88=Precios!$M$10,Precios!$N$10,IF(G88=Precios!$M$11,Precios!$N$11,IF(G88=Precios!$M$12,Precios!$N$12,IF(G88=Precios!$M$13,Precios!$N$13,IF(G88=Precios!$M$14,Precios!$N$14,IF(G88=Precios!$M$15,Precios!$N$15,IF(G88=Precios!$M$16,Precios!$N$16,IF(G88=Precios!$M$17,Precios!$N$17,IF(G88=Precios!$M$18,Precios!$N$18,0)))))))))))))))</f>
        <v>0</v>
      </c>
      <c r="J88" s="100"/>
      <c r="K88" s="101">
        <f>IF(J88=1,I88,IF(J88=2,I88*(1-Precios!$Q$3),0))</f>
        <v>0</v>
      </c>
      <c r="L88" s="101">
        <f t="shared" si="8"/>
        <v>0</v>
      </c>
      <c r="M88" s="102"/>
      <c r="N88" s="103"/>
      <c r="O88" s="103"/>
      <c r="P88" s="103"/>
      <c r="Q88" s="103"/>
      <c r="R88" s="103"/>
      <c r="S88" s="104"/>
    </row>
    <row r="89" spans="1:19" x14ac:dyDescent="0.25">
      <c r="A89" s="84"/>
      <c r="B89" s="87"/>
      <c r="C89" s="85"/>
      <c r="D89" s="109"/>
      <c r="E89" s="109"/>
      <c r="F89" s="109"/>
      <c r="G89" s="87"/>
      <c r="H89" s="86"/>
      <c r="I89" s="156">
        <f>IF(G89=Precios!$M$4,Precios!$N$4,IF(G89=Precios!$M$5,Precios!$N$5,IF(G89=Precios!$M$6,Precios!$N$6,IF(G89=Precios!$M$7,Precios!$N$7,IF(G89=Precios!$M$8,Precios!$N$8,IF(G89=Precios!$M$9,Precios!$N$9,IF(G89=Precios!$M$10,Precios!$N$10,IF(G89=Precios!$M$11,Precios!$N$11,IF(G89=Precios!$M$12,Precios!$N$12,IF(G89=Precios!$M$13,Precios!$N$13,IF(G89=Precios!$M$14,Precios!$N$14,IF(G89=Precios!$M$15,Precios!$N$15,IF(G89=Precios!$M$16,Precios!$N$16,IF(G89=Precios!$M$17,Precios!$N$17,IF(G89=Precios!$M$18,Precios!$N$18,0)))))))))))))))</f>
        <v>0</v>
      </c>
      <c r="J89" s="87"/>
      <c r="K89" s="88">
        <f>IF(J89=1,I89,IF(J89=2,I89*(1-Precios!$Q$3),0))</f>
        <v>0</v>
      </c>
      <c r="L89" s="88">
        <f t="shared" si="8"/>
        <v>0</v>
      </c>
      <c r="M89" s="89">
        <f>+SUM(L89:L91)</f>
        <v>0</v>
      </c>
      <c r="N89" s="90">
        <f>IF(J89=1,(+M89*Precios!$O$3),0)</f>
        <v>0</v>
      </c>
      <c r="O89" s="91">
        <f>+M89-N89</f>
        <v>0</v>
      </c>
      <c r="P89" s="92"/>
      <c r="Q89" s="93">
        <f>+O89-P89</f>
        <v>0</v>
      </c>
      <c r="R89" s="94">
        <f>IF(J89=1,0,Q89)</f>
        <v>0</v>
      </c>
      <c r="S89" s="145">
        <f>IF(J89=2,0,Q89)</f>
        <v>0</v>
      </c>
    </row>
    <row r="90" spans="1:19" x14ac:dyDescent="0.25">
      <c r="A90" s="95"/>
      <c r="B90" s="32"/>
      <c r="C90" s="26"/>
      <c r="D90" s="110"/>
      <c r="E90" s="110"/>
      <c r="F90" s="110"/>
      <c r="G90" s="32"/>
      <c r="H90" s="34"/>
      <c r="I90" s="157">
        <f>IF(G90=Precios!$M$4,Precios!$N$4,IF(G90=Precios!$M$5,Precios!$N$5,IF(G90=Precios!$M$6,Precios!$N$6,IF(G90=Precios!$M$7,Precios!$N$7,IF(G90=Precios!$M$8,Precios!$N$8,IF(G90=Precios!$M$9,Precios!$N$9,IF(G90=Precios!$M$10,Precios!$N$10,IF(G90=Precios!$M$11,Precios!$N$11,IF(G90=Precios!$M$12,Precios!$N$12,IF(G90=Precios!$M$13,Precios!$N$13,IF(G90=Precios!$M$14,Precios!$N$14,IF(G90=Precios!$M$15,Precios!$N$15,IF(G90=Precios!$M$16,Precios!$N$16,IF(G90=Precios!$M$17,Precios!$N$17,IF(G90=Precios!$M$18,Precios!$N$18,0)))))))))))))))</f>
        <v>0</v>
      </c>
      <c r="J90" s="32"/>
      <c r="K90" s="82">
        <f>IF(J90=1,I90,IF(J90=2,I90*(1-Precios!$Q$3),0))</f>
        <v>0</v>
      </c>
      <c r="L90" s="82">
        <f t="shared" si="8"/>
        <v>0</v>
      </c>
      <c r="M90" s="33"/>
      <c r="N90" s="28"/>
      <c r="O90" s="28"/>
      <c r="P90" s="28"/>
      <c r="Q90" s="28"/>
      <c r="R90" s="28"/>
      <c r="S90" s="96"/>
    </row>
    <row r="91" spans="1:19" ht="15.75" thickBot="1" x14ac:dyDescent="0.3">
      <c r="A91" s="97"/>
      <c r="B91" s="100"/>
      <c r="C91" s="98"/>
      <c r="D91" s="111"/>
      <c r="E91" s="111"/>
      <c r="F91" s="111"/>
      <c r="G91" s="100"/>
      <c r="H91" s="99"/>
      <c r="I91" s="158">
        <f>IF(G91=Precios!$M$4,Precios!$N$4,IF(G91=Precios!$M$5,Precios!$N$5,IF(G91=Precios!$M$6,Precios!$N$6,IF(G91=Precios!$M$7,Precios!$N$7,IF(G91=Precios!$M$8,Precios!$N$8,IF(G91=Precios!$M$9,Precios!$N$9,IF(G91=Precios!$M$10,Precios!$N$10,IF(G91=Precios!$M$11,Precios!$N$11,IF(G91=Precios!$M$12,Precios!$N$12,IF(G91=Precios!$M$13,Precios!$N$13,IF(G91=Precios!$M$14,Precios!$N$14,IF(G91=Precios!$M$15,Precios!$N$15,IF(G91=Precios!$M$16,Precios!$N$16,IF(G91=Precios!$M$17,Precios!$N$17,IF(G91=Precios!$M$18,Precios!$N$18,0)))))))))))))))</f>
        <v>0</v>
      </c>
      <c r="J91" s="100"/>
      <c r="K91" s="101">
        <f>IF(J91=1,I91,IF(J91=2,I91*(1-Precios!$Q$3),0))</f>
        <v>0</v>
      </c>
      <c r="L91" s="101">
        <f t="shared" si="8"/>
        <v>0</v>
      </c>
      <c r="M91" s="102"/>
      <c r="N91" s="103"/>
      <c r="O91" s="103"/>
      <c r="P91" s="103"/>
      <c r="Q91" s="103"/>
      <c r="R91" s="103"/>
      <c r="S91" s="104"/>
    </row>
    <row r="92" spans="1:19" x14ac:dyDescent="0.25">
      <c r="A92" s="84"/>
      <c r="B92" s="87"/>
      <c r="C92" s="85"/>
      <c r="D92" s="109"/>
      <c r="E92" s="109"/>
      <c r="F92" s="109"/>
      <c r="G92" s="87"/>
      <c r="H92" s="86"/>
      <c r="I92" s="156">
        <f>IF(G92=Precios!$M$4,Precios!$N$4,IF(G92=Precios!$M$5,Precios!$N$5,IF(G92=Precios!$M$6,Precios!$N$6,IF(G92=Precios!$M$7,Precios!$N$7,IF(G92=Precios!$M$8,Precios!$N$8,IF(G92=Precios!$M$9,Precios!$N$9,IF(G92=Precios!$M$10,Precios!$N$10,IF(G92=Precios!$M$11,Precios!$N$11,IF(G92=Precios!$M$12,Precios!$N$12,IF(G92=Precios!$M$13,Precios!$N$13,IF(G92=Precios!$M$14,Precios!$N$14,IF(G92=Precios!$M$15,Precios!$N$15,IF(G92=Precios!$M$16,Precios!$N$16,IF(G92=Precios!$M$17,Precios!$N$17,IF(G92=Precios!$M$18,Precios!$N$18,0)))))))))))))))</f>
        <v>0</v>
      </c>
      <c r="J92" s="87"/>
      <c r="K92" s="88">
        <f>IF(J92=1,I92,IF(J92=2,I92*(1-Precios!$Q$3),0))</f>
        <v>0</v>
      </c>
      <c r="L92" s="88">
        <f t="shared" si="8"/>
        <v>0</v>
      </c>
      <c r="M92" s="89">
        <f>+SUM(L92:L94)</f>
        <v>0</v>
      </c>
      <c r="N92" s="90">
        <f>IF(J92=1,(+M92*Precios!$O$3),0)</f>
        <v>0</v>
      </c>
      <c r="O92" s="91">
        <f>+M92-N92</f>
        <v>0</v>
      </c>
      <c r="P92" s="92"/>
      <c r="Q92" s="93">
        <f>+O92-P92</f>
        <v>0</v>
      </c>
      <c r="R92" s="94">
        <f>IF(J92=1,0,Q92)</f>
        <v>0</v>
      </c>
      <c r="S92" s="145">
        <f>IF(J92=2,0,Q92)</f>
        <v>0</v>
      </c>
    </row>
    <row r="93" spans="1:19" x14ac:dyDescent="0.25">
      <c r="A93" s="95"/>
      <c r="B93" s="32"/>
      <c r="C93" s="26"/>
      <c r="D93" s="110"/>
      <c r="E93" s="110"/>
      <c r="F93" s="110"/>
      <c r="G93" s="32"/>
      <c r="H93" s="34"/>
      <c r="I93" s="157">
        <f>IF(G93=Precios!$M$4,Precios!$N$4,IF(G93=Precios!$M$5,Precios!$N$5,IF(G93=Precios!$M$6,Precios!$N$6,IF(G93=Precios!$M$7,Precios!$N$7,IF(G93=Precios!$M$8,Precios!$N$8,IF(G93=Precios!$M$9,Precios!$N$9,IF(G93=Precios!$M$10,Precios!$N$10,IF(G93=Precios!$M$11,Precios!$N$11,IF(G93=Precios!$M$12,Precios!$N$12,IF(G93=Precios!$M$13,Precios!$N$13,IF(G93=Precios!$M$14,Precios!$N$14,IF(G93=Precios!$M$15,Precios!$N$15,IF(G93=Precios!$M$16,Precios!$N$16,IF(G93=Precios!$M$17,Precios!$N$17,IF(G93=Precios!$M$18,Precios!$N$18,0)))))))))))))))</f>
        <v>0</v>
      </c>
      <c r="J93" s="32"/>
      <c r="K93" s="82">
        <f>IF(J93=1,I93,IF(J93=2,I93*(1-Precios!$Q$3),0))</f>
        <v>0</v>
      </c>
      <c r="L93" s="82">
        <f t="shared" si="8"/>
        <v>0</v>
      </c>
      <c r="M93" s="33"/>
      <c r="N93" s="28"/>
      <c r="O93" s="28"/>
      <c r="P93" s="28"/>
      <c r="Q93" s="28"/>
      <c r="R93" s="28"/>
      <c r="S93" s="96"/>
    </row>
    <row r="94" spans="1:19" ht="15.75" thickBot="1" x14ac:dyDescent="0.3">
      <c r="A94" s="97"/>
      <c r="B94" s="100"/>
      <c r="C94" s="98"/>
      <c r="D94" s="111"/>
      <c r="E94" s="111"/>
      <c r="F94" s="111"/>
      <c r="G94" s="100"/>
      <c r="H94" s="99"/>
      <c r="I94" s="158">
        <f>IF(G94=Precios!$M$4,Precios!$N$4,IF(G94=Precios!$M$5,Precios!$N$5,IF(G94=Precios!$M$6,Precios!$N$6,IF(G94=Precios!$M$7,Precios!$N$7,IF(G94=Precios!$M$8,Precios!$N$8,IF(G94=Precios!$M$9,Precios!$N$9,IF(G94=Precios!$M$10,Precios!$N$10,IF(G94=Precios!$M$11,Precios!$N$11,IF(G94=Precios!$M$12,Precios!$N$12,IF(G94=Precios!$M$13,Precios!$N$13,IF(G94=Precios!$M$14,Precios!$N$14,IF(G94=Precios!$M$15,Precios!$N$15,IF(G94=Precios!$M$16,Precios!$N$16,IF(G94=Precios!$M$17,Precios!$N$17,IF(G94=Precios!$M$18,Precios!$N$18,0)))))))))))))))</f>
        <v>0</v>
      </c>
      <c r="J94" s="100"/>
      <c r="K94" s="101">
        <f>IF(J94=1,I94,IF(J94=2,I94*(1-Precios!$Q$3),0))</f>
        <v>0</v>
      </c>
      <c r="L94" s="101">
        <f t="shared" si="8"/>
        <v>0</v>
      </c>
      <c r="M94" s="102"/>
      <c r="N94" s="103"/>
      <c r="O94" s="103"/>
      <c r="P94" s="103"/>
      <c r="Q94" s="103"/>
      <c r="R94" s="103"/>
      <c r="S94" s="104"/>
    </row>
    <row r="95" spans="1:19" x14ac:dyDescent="0.25">
      <c r="A95" s="84"/>
      <c r="B95" s="87"/>
      <c r="C95" s="85"/>
      <c r="D95" s="109"/>
      <c r="E95" s="109"/>
      <c r="F95" s="109"/>
      <c r="G95" s="87"/>
      <c r="H95" s="86"/>
      <c r="I95" s="156">
        <f>IF(G95=Precios!$M$4,Precios!$N$4,IF(G95=Precios!$M$5,Precios!$N$5,IF(G95=Precios!$M$6,Precios!$N$6,IF(G95=Precios!$M$7,Precios!$N$7,IF(G95=Precios!$M$8,Precios!$N$8,IF(G95=Precios!$M$9,Precios!$N$9,IF(G95=Precios!$M$10,Precios!$N$10,IF(G95=Precios!$M$11,Precios!$N$11,IF(G95=Precios!$M$12,Precios!$N$12,IF(G95=Precios!$M$13,Precios!$N$13,IF(G95=Precios!$M$14,Precios!$N$14,IF(G95=Precios!$M$15,Precios!$N$15,IF(G95=Precios!$M$16,Precios!$N$16,IF(G95=Precios!$M$17,Precios!$N$17,IF(G95=Precios!$M$18,Precios!$N$18,0)))))))))))))))</f>
        <v>0</v>
      </c>
      <c r="J95" s="87"/>
      <c r="K95" s="88">
        <f>IF(J95=1,I95,IF(J95=2,I95*(1-Precios!$Q$3),0))</f>
        <v>0</v>
      </c>
      <c r="L95" s="88">
        <f t="shared" si="8"/>
        <v>0</v>
      </c>
      <c r="M95" s="89">
        <f>+SUM(L95:L97)</f>
        <v>0</v>
      </c>
      <c r="N95" s="90">
        <f>IF(J95=1,(+M95*Precios!$O$3),0)</f>
        <v>0</v>
      </c>
      <c r="O95" s="91">
        <f>+M95-N95</f>
        <v>0</v>
      </c>
      <c r="P95" s="92"/>
      <c r="Q95" s="93">
        <f>+O95-P95</f>
        <v>0</v>
      </c>
      <c r="R95" s="94">
        <f>IF(J95=1,0,Q95)</f>
        <v>0</v>
      </c>
      <c r="S95" s="145">
        <f>IF(J95=2,0,Q95)</f>
        <v>0</v>
      </c>
    </row>
    <row r="96" spans="1:19" x14ac:dyDescent="0.25">
      <c r="A96" s="95"/>
      <c r="B96" s="32"/>
      <c r="C96" s="26"/>
      <c r="D96" s="110"/>
      <c r="E96" s="110"/>
      <c r="F96" s="110"/>
      <c r="G96" s="32"/>
      <c r="H96" s="34"/>
      <c r="I96" s="157">
        <f>IF(G96=Precios!$M$4,Precios!$N$4,IF(G96=Precios!$M$5,Precios!$N$5,IF(G96=Precios!$M$6,Precios!$N$6,IF(G96=Precios!$M$7,Precios!$N$7,IF(G96=Precios!$M$8,Precios!$N$8,IF(G96=Precios!$M$9,Precios!$N$9,IF(G96=Precios!$M$10,Precios!$N$10,IF(G96=Precios!$M$11,Precios!$N$11,IF(G96=Precios!$M$12,Precios!$N$12,IF(G96=Precios!$M$13,Precios!$N$13,IF(G96=Precios!$M$14,Precios!$N$14,IF(G96=Precios!$M$15,Precios!$N$15,IF(G96=Precios!$M$16,Precios!$N$16,IF(G96=Precios!$M$17,Precios!$N$17,IF(G96=Precios!$M$18,Precios!$N$18,0)))))))))))))))</f>
        <v>0</v>
      </c>
      <c r="J96" s="32"/>
      <c r="K96" s="82">
        <f>IF(J96=1,I96,IF(J96=2,I96*(1-Precios!$Q$3),0))</f>
        <v>0</v>
      </c>
      <c r="L96" s="82">
        <f t="shared" si="8"/>
        <v>0</v>
      </c>
      <c r="M96" s="33"/>
      <c r="N96" s="28"/>
      <c r="O96" s="28"/>
      <c r="P96" s="28"/>
      <c r="Q96" s="28"/>
      <c r="R96" s="28"/>
      <c r="S96" s="96"/>
    </row>
    <row r="97" spans="1:19" ht="15.75" thickBot="1" x14ac:dyDescent="0.3">
      <c r="A97" s="97"/>
      <c r="B97" s="100"/>
      <c r="C97" s="98"/>
      <c r="D97" s="111"/>
      <c r="E97" s="111"/>
      <c r="F97" s="111"/>
      <c r="G97" s="100"/>
      <c r="H97" s="99"/>
      <c r="I97" s="158">
        <f>IF(G97=Precios!$M$4,Precios!$N$4,IF(G97=Precios!$M$5,Precios!$N$5,IF(G97=Precios!$M$6,Precios!$N$6,IF(G97=Precios!$M$7,Precios!$N$7,IF(G97=Precios!$M$8,Precios!$N$8,IF(G97=Precios!$M$9,Precios!$N$9,IF(G97=Precios!$M$10,Precios!$N$10,IF(G97=Precios!$M$11,Precios!$N$11,IF(G97=Precios!$M$12,Precios!$N$12,IF(G97=Precios!$M$13,Precios!$N$13,IF(G97=Precios!$M$14,Precios!$N$14,IF(G97=Precios!$M$15,Precios!$N$15,IF(G97=Precios!$M$16,Precios!$N$16,IF(G97=Precios!$M$17,Precios!$N$17,IF(G97=Precios!$M$18,Precios!$N$18,0)))))))))))))))</f>
        <v>0</v>
      </c>
      <c r="J97" s="100"/>
      <c r="K97" s="101">
        <f>IF(J97=1,I97,IF(J97=2,I97*(1-Precios!$Q$3),0))</f>
        <v>0</v>
      </c>
      <c r="L97" s="101">
        <f t="shared" si="8"/>
        <v>0</v>
      </c>
      <c r="M97" s="102"/>
      <c r="N97" s="103"/>
      <c r="O97" s="103"/>
      <c r="P97" s="103"/>
      <c r="Q97" s="103"/>
      <c r="R97" s="103"/>
      <c r="S97" s="104"/>
    </row>
    <row r="98" spans="1:19" x14ac:dyDescent="0.25">
      <c r="A98" s="84"/>
      <c r="B98" s="87"/>
      <c r="C98" s="85"/>
      <c r="D98" s="109"/>
      <c r="E98" s="109"/>
      <c r="F98" s="109"/>
      <c r="G98" s="87"/>
      <c r="H98" s="86"/>
      <c r="I98" s="156">
        <f>IF(G98=Precios!$M$4,Precios!$N$4,IF(G98=Precios!$M$5,Precios!$N$5,IF(G98=Precios!$M$6,Precios!$N$6,IF(G98=Precios!$M$7,Precios!$N$7,IF(G98=Precios!$M$8,Precios!$N$8,IF(G98=Precios!$M$9,Precios!$N$9,IF(G98=Precios!$M$10,Precios!$N$10,IF(G98=Precios!$M$11,Precios!$N$11,IF(G98=Precios!$M$12,Precios!$N$12,IF(G98=Precios!$M$13,Precios!$N$13,IF(G98=Precios!$M$14,Precios!$N$14,IF(G98=Precios!$M$15,Precios!$N$15,IF(G98=Precios!$M$16,Precios!$N$16,IF(G98=Precios!$M$17,Precios!$N$17,IF(G98=Precios!$M$18,Precios!$N$18,0)))))))))))))))</f>
        <v>0</v>
      </c>
      <c r="J98" s="87"/>
      <c r="K98" s="88">
        <f>IF(J98=1,I98,IF(J98=2,I98*(1-Precios!$Q$3),0))</f>
        <v>0</v>
      </c>
      <c r="L98" s="88">
        <f t="shared" ref="L98:L109" si="10">+H98*K98</f>
        <v>0</v>
      </c>
      <c r="M98" s="89">
        <f>+SUM(L98:L100)</f>
        <v>0</v>
      </c>
      <c r="N98" s="90">
        <f>IF(J98=1,(+M98*Precios!$O$3),0)</f>
        <v>0</v>
      </c>
      <c r="O98" s="91">
        <f>+M98-N98</f>
        <v>0</v>
      </c>
      <c r="P98" s="92"/>
      <c r="Q98" s="93">
        <f>+O98-P98</f>
        <v>0</v>
      </c>
      <c r="R98" s="94">
        <f>IF(J98=1,0,Q98)</f>
        <v>0</v>
      </c>
      <c r="S98" s="145">
        <f>IF(J98=2,0,Q98)</f>
        <v>0</v>
      </c>
    </row>
    <row r="99" spans="1:19" x14ac:dyDescent="0.25">
      <c r="A99" s="95"/>
      <c r="B99" s="32"/>
      <c r="C99" s="26"/>
      <c r="D99" s="110"/>
      <c r="E99" s="110"/>
      <c r="F99" s="110"/>
      <c r="G99" s="32"/>
      <c r="H99" s="34"/>
      <c r="I99" s="157">
        <f>IF(G99=Precios!$M$4,Precios!$N$4,IF(G99=Precios!$M$5,Precios!$N$5,IF(G99=Precios!$M$6,Precios!$N$6,IF(G99=Precios!$M$7,Precios!$N$7,IF(G99=Precios!$M$8,Precios!$N$8,IF(G99=Precios!$M$9,Precios!$N$9,IF(G99=Precios!$M$10,Precios!$N$10,IF(G99=Precios!$M$11,Precios!$N$11,IF(G99=Precios!$M$12,Precios!$N$12,IF(G99=Precios!$M$13,Precios!$N$13,IF(G99=Precios!$M$14,Precios!$N$14,IF(G99=Precios!$M$15,Precios!$N$15,IF(G99=Precios!$M$16,Precios!$N$16,IF(G99=Precios!$M$17,Precios!$N$17,IF(G99=Precios!$M$18,Precios!$N$18,0)))))))))))))))</f>
        <v>0</v>
      </c>
      <c r="J99" s="32"/>
      <c r="K99" s="82">
        <f>IF(J99=1,I99,IF(J99=2,I99*(1-Precios!$Q$3),0))</f>
        <v>0</v>
      </c>
      <c r="L99" s="82">
        <f t="shared" si="10"/>
        <v>0</v>
      </c>
      <c r="M99" s="33"/>
      <c r="N99" s="28"/>
      <c r="O99" s="28"/>
      <c r="P99" s="28"/>
      <c r="Q99" s="28"/>
      <c r="R99" s="28"/>
      <c r="S99" s="96"/>
    </row>
    <row r="100" spans="1:19" ht="15.75" thickBot="1" x14ac:dyDescent="0.3">
      <c r="A100" s="97"/>
      <c r="B100" s="100"/>
      <c r="C100" s="98"/>
      <c r="D100" s="111"/>
      <c r="E100" s="111"/>
      <c r="F100" s="111"/>
      <c r="G100" s="100"/>
      <c r="H100" s="99"/>
      <c r="I100" s="158">
        <f>IF(G100=Precios!$M$4,Precios!$N$4,IF(G100=Precios!$M$5,Precios!$N$5,IF(G100=Precios!$M$6,Precios!$N$6,IF(G100=Precios!$M$7,Precios!$N$7,IF(G100=Precios!$M$8,Precios!$N$8,IF(G100=Precios!$M$9,Precios!$N$9,IF(G100=Precios!$M$10,Precios!$N$10,IF(G100=Precios!$M$11,Precios!$N$11,IF(G100=Precios!$M$12,Precios!$N$12,IF(G100=Precios!$M$13,Precios!$N$13,IF(G100=Precios!$M$14,Precios!$N$14,IF(G100=Precios!$M$15,Precios!$N$15,IF(G100=Precios!$M$16,Precios!$N$16,IF(G100=Precios!$M$17,Precios!$N$17,IF(G100=Precios!$M$18,Precios!$N$18,0)))))))))))))))</f>
        <v>0</v>
      </c>
      <c r="J100" s="100"/>
      <c r="K100" s="101">
        <f>IF(J100=1,I100,IF(J100=2,I100*(1-Precios!$Q$3),0))</f>
        <v>0</v>
      </c>
      <c r="L100" s="101">
        <f t="shared" si="10"/>
        <v>0</v>
      </c>
      <c r="M100" s="102"/>
      <c r="N100" s="103"/>
      <c r="O100" s="103"/>
      <c r="P100" s="103"/>
      <c r="Q100" s="103"/>
      <c r="R100" s="103"/>
      <c r="S100" s="104"/>
    </row>
    <row r="101" spans="1:19" x14ac:dyDescent="0.25">
      <c r="A101" s="84"/>
      <c r="B101" s="87"/>
      <c r="C101" s="85"/>
      <c r="D101" s="109"/>
      <c r="E101" s="109"/>
      <c r="F101" s="109"/>
      <c r="G101" s="87"/>
      <c r="H101" s="86"/>
      <c r="I101" s="156">
        <f>IF(G101=Precios!$M$4,Precios!$N$4,IF(G101=Precios!$M$5,Precios!$N$5,IF(G101=Precios!$M$6,Precios!$N$6,IF(G101=Precios!$M$7,Precios!$N$7,IF(G101=Precios!$M$8,Precios!$N$8,IF(G101=Precios!$M$9,Precios!$N$9,IF(G101=Precios!$M$10,Precios!$N$10,IF(G101=Precios!$M$11,Precios!$N$11,IF(G101=Precios!$M$12,Precios!$N$12,IF(G101=Precios!$M$13,Precios!$N$13,IF(G101=Precios!$M$14,Precios!$N$14,IF(G101=Precios!$M$15,Precios!$N$15,IF(G101=Precios!$M$16,Precios!$N$16,IF(G101=Precios!$M$17,Precios!$N$17,IF(G101=Precios!$M$18,Precios!$N$18,0)))))))))))))))</f>
        <v>0</v>
      </c>
      <c r="J101" s="87"/>
      <c r="K101" s="88">
        <f>IF(J101=1,I101,IF(J101=2,I101*(1-Precios!$Q$3),0))</f>
        <v>0</v>
      </c>
      <c r="L101" s="88">
        <f t="shared" si="10"/>
        <v>0</v>
      </c>
      <c r="M101" s="89">
        <f>+SUM(L101:L103)</f>
        <v>0</v>
      </c>
      <c r="N101" s="90">
        <f>IF(J101=1,(+M101*Precios!$O$3),0)</f>
        <v>0</v>
      </c>
      <c r="O101" s="91">
        <f>+M101-N101</f>
        <v>0</v>
      </c>
      <c r="P101" s="92"/>
      <c r="Q101" s="93">
        <f>+O101-P101</f>
        <v>0</v>
      </c>
      <c r="R101" s="94">
        <f>IF(J101=1,0,Q101)</f>
        <v>0</v>
      </c>
      <c r="S101" s="145">
        <f>IF(J101=2,0,Q101)</f>
        <v>0</v>
      </c>
    </row>
    <row r="102" spans="1:19" x14ac:dyDescent="0.25">
      <c r="A102" s="95"/>
      <c r="B102" s="32"/>
      <c r="C102" s="26"/>
      <c r="D102" s="110"/>
      <c r="E102" s="110"/>
      <c r="F102" s="110"/>
      <c r="G102" s="32"/>
      <c r="H102" s="34"/>
      <c r="I102" s="157">
        <f>IF(G102=Precios!$M$4,Precios!$N$4,IF(G102=Precios!$M$5,Precios!$N$5,IF(G102=Precios!$M$6,Precios!$N$6,IF(G102=Precios!$M$7,Precios!$N$7,IF(G102=Precios!$M$8,Precios!$N$8,IF(G102=Precios!$M$9,Precios!$N$9,IF(G102=Precios!$M$10,Precios!$N$10,IF(G102=Precios!$M$11,Precios!$N$11,IF(G102=Precios!$M$12,Precios!$N$12,IF(G102=Precios!$M$13,Precios!$N$13,IF(G102=Precios!$M$14,Precios!$N$14,IF(G102=Precios!$M$15,Precios!$N$15,IF(G102=Precios!$M$16,Precios!$N$16,IF(G102=Precios!$M$17,Precios!$N$17,IF(G102=Precios!$M$18,Precios!$N$18,0)))))))))))))))</f>
        <v>0</v>
      </c>
      <c r="J102" s="32"/>
      <c r="K102" s="82">
        <f>IF(J102=1,I102,IF(J102=2,I102*(1-Precios!$Q$3),0))</f>
        <v>0</v>
      </c>
      <c r="L102" s="82">
        <f t="shared" si="10"/>
        <v>0</v>
      </c>
      <c r="M102" s="33"/>
      <c r="N102" s="28"/>
      <c r="O102" s="28"/>
      <c r="P102" s="28"/>
      <c r="Q102" s="28"/>
      <c r="R102" s="28"/>
      <c r="S102" s="96"/>
    </row>
    <row r="103" spans="1:19" ht="15.75" thickBot="1" x14ac:dyDescent="0.3">
      <c r="A103" s="97"/>
      <c r="B103" s="100"/>
      <c r="C103" s="98"/>
      <c r="D103" s="111"/>
      <c r="E103" s="111"/>
      <c r="F103" s="111"/>
      <c r="G103" s="100"/>
      <c r="H103" s="99"/>
      <c r="I103" s="158">
        <f>IF(G103=Precios!$M$4,Precios!$N$4,IF(G103=Precios!$M$5,Precios!$N$5,IF(G103=Precios!$M$6,Precios!$N$6,IF(G103=Precios!$M$7,Precios!$N$7,IF(G103=Precios!$M$8,Precios!$N$8,IF(G103=Precios!$M$9,Precios!$N$9,IF(G103=Precios!$M$10,Precios!$N$10,IF(G103=Precios!$M$11,Precios!$N$11,IF(G103=Precios!$M$12,Precios!$N$12,IF(G103=Precios!$M$13,Precios!$N$13,IF(G103=Precios!$M$14,Precios!$N$14,IF(G103=Precios!$M$15,Precios!$N$15,IF(G103=Precios!$M$16,Precios!$N$16,IF(G103=Precios!$M$17,Precios!$N$17,IF(G103=Precios!$M$18,Precios!$N$18,0)))))))))))))))</f>
        <v>0</v>
      </c>
      <c r="J103" s="100"/>
      <c r="K103" s="101">
        <f>IF(J103=1,I103,IF(J103=2,I103*(1-Precios!$Q$3),0))</f>
        <v>0</v>
      </c>
      <c r="L103" s="101">
        <f t="shared" si="10"/>
        <v>0</v>
      </c>
      <c r="M103" s="102"/>
      <c r="N103" s="103"/>
      <c r="O103" s="103"/>
      <c r="P103" s="103"/>
      <c r="Q103" s="103"/>
      <c r="R103" s="103"/>
      <c r="S103" s="104"/>
    </row>
    <row r="104" spans="1:19" x14ac:dyDescent="0.25">
      <c r="A104" s="84"/>
      <c r="B104" s="87"/>
      <c r="C104" s="85"/>
      <c r="D104" s="109"/>
      <c r="E104" s="109"/>
      <c r="F104" s="109"/>
      <c r="G104" s="87"/>
      <c r="H104" s="86"/>
      <c r="I104" s="156">
        <f>IF(G104=Precios!$M$4,Precios!$N$4,IF(G104=Precios!$M$5,Precios!$N$5,IF(G104=Precios!$M$6,Precios!$N$6,IF(G104=Precios!$M$7,Precios!$N$7,IF(G104=Precios!$M$8,Precios!$N$8,IF(G104=Precios!$M$9,Precios!$N$9,IF(G104=Precios!$M$10,Precios!$N$10,IF(G104=Precios!$M$11,Precios!$N$11,IF(G104=Precios!$M$12,Precios!$N$12,IF(G104=Precios!$M$13,Precios!$N$13,IF(G104=Precios!$M$14,Precios!$N$14,IF(G104=Precios!$M$15,Precios!$N$15,IF(G104=Precios!$M$16,Precios!$N$16,IF(G104=Precios!$M$17,Precios!$N$17,IF(G104=Precios!$M$18,Precios!$N$18,0)))))))))))))))</f>
        <v>0</v>
      </c>
      <c r="J104" s="87"/>
      <c r="K104" s="88">
        <f>IF(J104=1,I104,IF(J104=2,I104*(1-Precios!$Q$3),0))</f>
        <v>0</v>
      </c>
      <c r="L104" s="88">
        <f t="shared" si="10"/>
        <v>0</v>
      </c>
      <c r="M104" s="89">
        <f>+SUM(L104:L106)</f>
        <v>0</v>
      </c>
      <c r="N104" s="90">
        <f>IF(J104=1,(+M104*Precios!$O$3),0)</f>
        <v>0</v>
      </c>
      <c r="O104" s="91">
        <f>+M104-N104</f>
        <v>0</v>
      </c>
      <c r="P104" s="92"/>
      <c r="Q104" s="93">
        <f>+O104-P104</f>
        <v>0</v>
      </c>
      <c r="R104" s="94">
        <f>IF(J104=1,0,Q104)</f>
        <v>0</v>
      </c>
      <c r="S104" s="145">
        <f>IF(J104=2,0,Q104)</f>
        <v>0</v>
      </c>
    </row>
    <row r="105" spans="1:19" x14ac:dyDescent="0.25">
      <c r="A105" s="95"/>
      <c r="B105" s="32"/>
      <c r="C105" s="26"/>
      <c r="D105" s="110"/>
      <c r="E105" s="110"/>
      <c r="F105" s="110"/>
      <c r="G105" s="32"/>
      <c r="H105" s="34"/>
      <c r="I105" s="157">
        <f>IF(G105=Precios!$M$4,Precios!$N$4,IF(G105=Precios!$M$5,Precios!$N$5,IF(G105=Precios!$M$6,Precios!$N$6,IF(G105=Precios!$M$7,Precios!$N$7,IF(G105=Precios!$M$8,Precios!$N$8,IF(G105=Precios!$M$9,Precios!$N$9,IF(G105=Precios!$M$10,Precios!$N$10,IF(G105=Precios!$M$11,Precios!$N$11,IF(G105=Precios!$M$12,Precios!$N$12,IF(G105=Precios!$M$13,Precios!$N$13,IF(G105=Precios!$M$14,Precios!$N$14,IF(G105=Precios!$M$15,Precios!$N$15,IF(G105=Precios!$M$16,Precios!$N$16,IF(G105=Precios!$M$17,Precios!$N$17,IF(G105=Precios!$M$18,Precios!$N$18,0)))))))))))))))</f>
        <v>0</v>
      </c>
      <c r="J105" s="32"/>
      <c r="K105" s="82">
        <f>IF(J105=1,I105,IF(J105=2,I105*(1-Precios!$Q$3),0))</f>
        <v>0</v>
      </c>
      <c r="L105" s="82">
        <f t="shared" si="10"/>
        <v>0</v>
      </c>
      <c r="M105" s="33"/>
      <c r="N105" s="28"/>
      <c r="O105" s="28"/>
      <c r="P105" s="28"/>
      <c r="Q105" s="28"/>
      <c r="R105" s="28"/>
      <c r="S105" s="96"/>
    </row>
    <row r="106" spans="1:19" ht="15.75" thickBot="1" x14ac:dyDescent="0.3">
      <c r="A106" s="97"/>
      <c r="B106" s="100"/>
      <c r="C106" s="98"/>
      <c r="D106" s="111"/>
      <c r="E106" s="111"/>
      <c r="F106" s="111"/>
      <c r="G106" s="100"/>
      <c r="H106" s="99"/>
      <c r="I106" s="158">
        <f>IF(G106=Precios!$M$4,Precios!$N$4,IF(G106=Precios!$M$5,Precios!$N$5,IF(G106=Precios!$M$6,Precios!$N$6,IF(G106=Precios!$M$7,Precios!$N$7,IF(G106=Precios!$M$8,Precios!$N$8,IF(G106=Precios!$M$9,Precios!$N$9,IF(G106=Precios!$M$10,Precios!$N$10,IF(G106=Precios!$M$11,Precios!$N$11,IF(G106=Precios!$M$12,Precios!$N$12,IF(G106=Precios!$M$13,Precios!$N$13,IF(G106=Precios!$M$14,Precios!$N$14,IF(G106=Precios!$M$15,Precios!$N$15,IF(G106=Precios!$M$16,Precios!$N$16,IF(G106=Precios!$M$17,Precios!$N$17,IF(G106=Precios!$M$18,Precios!$N$18,0)))))))))))))))</f>
        <v>0</v>
      </c>
      <c r="J106" s="100"/>
      <c r="K106" s="101">
        <f>IF(J106=1,I106,IF(J106=2,I106*(1-Precios!$Q$3),0))</f>
        <v>0</v>
      </c>
      <c r="L106" s="101">
        <f t="shared" si="10"/>
        <v>0</v>
      </c>
      <c r="M106" s="102"/>
      <c r="N106" s="103"/>
      <c r="O106" s="103"/>
      <c r="P106" s="103"/>
      <c r="Q106" s="103"/>
      <c r="R106" s="103"/>
      <c r="S106" s="104"/>
    </row>
    <row r="107" spans="1:19" x14ac:dyDescent="0.25">
      <c r="A107" s="84"/>
      <c r="B107" s="87"/>
      <c r="C107" s="85"/>
      <c r="D107" s="109"/>
      <c r="E107" s="109"/>
      <c r="F107" s="109"/>
      <c r="G107" s="87"/>
      <c r="H107" s="86"/>
      <c r="I107" s="156">
        <f>IF(G107=Precios!$M$4,Precios!$N$4,IF(G107=Precios!$M$5,Precios!$N$5,IF(G107=Precios!$M$6,Precios!$N$6,IF(G107=Precios!$M$7,Precios!$N$7,IF(G107=Precios!$M$8,Precios!$N$8,IF(G107=Precios!$M$9,Precios!$N$9,IF(G107=Precios!$M$10,Precios!$N$10,IF(G107=Precios!$M$11,Precios!$N$11,IF(G107=Precios!$M$12,Precios!$N$12,IF(G107=Precios!$M$13,Precios!$N$13,IF(G107=Precios!$M$14,Precios!$N$14,IF(G107=Precios!$M$15,Precios!$N$15,IF(G107=Precios!$M$16,Precios!$N$16,IF(G107=Precios!$M$17,Precios!$N$17,IF(G107=Precios!$M$18,Precios!$N$18,0)))))))))))))))</f>
        <v>0</v>
      </c>
      <c r="J107" s="87"/>
      <c r="K107" s="88">
        <f>IF(J107=1,I107,IF(J107=2,I107*(1-Precios!$Q$3),0))</f>
        <v>0</v>
      </c>
      <c r="L107" s="88">
        <f t="shared" si="10"/>
        <v>0</v>
      </c>
      <c r="M107" s="89">
        <f>+SUM(L107:L109)</f>
        <v>0</v>
      </c>
      <c r="N107" s="90">
        <f>IF(J107=1,(+M107*Precios!$O$3),0)</f>
        <v>0</v>
      </c>
      <c r="O107" s="91">
        <f>+M107-N107</f>
        <v>0</v>
      </c>
      <c r="P107" s="92"/>
      <c r="Q107" s="93">
        <f>+O107-P107</f>
        <v>0</v>
      </c>
      <c r="R107" s="94">
        <f>IF(J107=1,0,Q107)</f>
        <v>0</v>
      </c>
      <c r="S107" s="145">
        <f>IF(J107=2,0,Q107)</f>
        <v>0</v>
      </c>
    </row>
    <row r="108" spans="1:19" x14ac:dyDescent="0.25">
      <c r="A108" s="95"/>
      <c r="B108" s="32"/>
      <c r="C108" s="26"/>
      <c r="D108" s="110"/>
      <c r="E108" s="110"/>
      <c r="F108" s="110"/>
      <c r="G108" s="32"/>
      <c r="H108" s="34"/>
      <c r="I108" s="157">
        <f>IF(G108=Precios!$M$4,Precios!$N$4,IF(G108=Precios!$M$5,Precios!$N$5,IF(G108=Precios!$M$6,Precios!$N$6,IF(G108=Precios!$M$7,Precios!$N$7,IF(G108=Precios!$M$8,Precios!$N$8,IF(G108=Precios!$M$9,Precios!$N$9,IF(G108=Precios!$M$10,Precios!$N$10,IF(G108=Precios!$M$11,Precios!$N$11,IF(G108=Precios!$M$12,Precios!$N$12,IF(G108=Precios!$M$13,Precios!$N$13,IF(G108=Precios!$M$14,Precios!$N$14,IF(G108=Precios!$M$15,Precios!$N$15,IF(G108=Precios!$M$16,Precios!$N$16,IF(G108=Precios!$M$17,Precios!$N$17,IF(G108=Precios!$M$18,Precios!$N$18,0)))))))))))))))</f>
        <v>0</v>
      </c>
      <c r="J108" s="32"/>
      <c r="K108" s="82">
        <f>IF(J108=1,I108,IF(J108=2,I108*(1-Precios!$Q$3),0))</f>
        <v>0</v>
      </c>
      <c r="L108" s="82">
        <f t="shared" si="10"/>
        <v>0</v>
      </c>
      <c r="M108" s="33"/>
      <c r="N108" s="28"/>
      <c r="O108" s="28"/>
      <c r="P108" s="28"/>
      <c r="Q108" s="28"/>
      <c r="R108" s="28"/>
      <c r="S108" s="96"/>
    </row>
    <row r="109" spans="1:19" ht="15.75" thickBot="1" x14ac:dyDescent="0.3">
      <c r="A109" s="97"/>
      <c r="B109" s="100"/>
      <c r="C109" s="98"/>
      <c r="D109" s="111"/>
      <c r="E109" s="111"/>
      <c r="F109" s="111"/>
      <c r="G109" s="100"/>
      <c r="H109" s="99"/>
      <c r="I109" s="158">
        <f>IF(G109=Precios!$M$4,Precios!$N$4,IF(G109=Precios!$M$5,Precios!$N$5,IF(G109=Precios!$M$6,Precios!$N$6,IF(G109=Precios!$M$7,Precios!$N$7,IF(G109=Precios!$M$8,Precios!$N$8,IF(G109=Precios!$M$9,Precios!$N$9,IF(G109=Precios!$M$10,Precios!$N$10,IF(G109=Precios!$M$11,Precios!$N$11,IF(G109=Precios!$M$12,Precios!$N$12,IF(G109=Precios!$M$13,Precios!$N$13,IF(G109=Precios!$M$14,Precios!$N$14,IF(G109=Precios!$M$15,Precios!$N$15,IF(G109=Precios!$M$16,Precios!$N$16,IF(G109=Precios!$M$17,Precios!$N$17,IF(G109=Precios!$M$18,Precios!$N$18,0)))))))))))))))</f>
        <v>0</v>
      </c>
      <c r="J109" s="100"/>
      <c r="K109" s="101">
        <f>IF(J109=1,I109,IF(J109=2,I109*(1-Precios!$Q$3),0))</f>
        <v>0</v>
      </c>
      <c r="L109" s="101">
        <f t="shared" si="10"/>
        <v>0</v>
      </c>
      <c r="M109" s="102"/>
      <c r="N109" s="103"/>
      <c r="O109" s="103"/>
      <c r="P109" s="103"/>
      <c r="Q109" s="103"/>
      <c r="R109" s="103"/>
      <c r="S109" s="104"/>
    </row>
    <row r="110" spans="1:19" x14ac:dyDescent="0.25">
      <c r="A110" s="84"/>
      <c r="B110" s="87"/>
      <c r="C110" s="85"/>
      <c r="D110" s="109"/>
      <c r="E110" s="109"/>
      <c r="F110" s="109"/>
      <c r="G110" s="87"/>
      <c r="H110" s="86"/>
      <c r="I110" s="156">
        <f>IF(G110=Precios!$M$4,Precios!$N$4,IF(G110=Precios!$M$5,Precios!$N$5,IF(G110=Precios!$M$6,Precios!$N$6,IF(G110=Precios!$M$7,Precios!$N$7,IF(G110=Precios!$M$8,Precios!$N$8,IF(G110=Precios!$M$9,Precios!$N$9,IF(G110=Precios!$M$10,Precios!$N$10,IF(G110=Precios!$M$11,Precios!$N$11,IF(G110=Precios!$M$12,Precios!$N$12,IF(G110=Precios!$M$13,Precios!$N$13,IF(G110=Precios!$M$14,Precios!$N$14,IF(G110=Precios!$M$15,Precios!$N$15,IF(G110=Precios!$M$16,Precios!$N$16,IF(G110=Precios!$M$17,Precios!$N$17,IF(G110=Precios!$M$18,Precios!$N$18,0)))))))))))))))</f>
        <v>0</v>
      </c>
      <c r="J110" s="87"/>
      <c r="K110" s="88">
        <f>IF(J110=1,I110,IF(J110=2,I110*(1-Precios!$Q$3),0))</f>
        <v>0</v>
      </c>
      <c r="L110" s="88">
        <f t="shared" ref="L110:L115" si="11">+H110*K110</f>
        <v>0</v>
      </c>
      <c r="M110" s="89">
        <f>+SUM(L110:L112)</f>
        <v>0</v>
      </c>
      <c r="N110" s="90">
        <f>IF(J110=1,(+M110*Precios!$O$3),0)</f>
        <v>0</v>
      </c>
      <c r="O110" s="91">
        <f>+M110-N110</f>
        <v>0</v>
      </c>
      <c r="P110" s="92"/>
      <c r="Q110" s="93">
        <f>+O110-P110</f>
        <v>0</v>
      </c>
      <c r="R110" s="94">
        <f>IF(J110=1,0,Q110)</f>
        <v>0</v>
      </c>
      <c r="S110" s="145">
        <f>IF(J110=2,0,Q110)</f>
        <v>0</v>
      </c>
    </row>
    <row r="111" spans="1:19" x14ac:dyDescent="0.25">
      <c r="A111" s="95"/>
      <c r="B111" s="32"/>
      <c r="C111" s="26"/>
      <c r="D111" s="110"/>
      <c r="E111" s="110"/>
      <c r="F111" s="110"/>
      <c r="G111" s="32"/>
      <c r="H111" s="34"/>
      <c r="I111" s="157">
        <f>IF(G111=Precios!$M$4,Precios!$N$4,IF(G111=Precios!$M$5,Precios!$N$5,IF(G111=Precios!$M$6,Precios!$N$6,IF(G111=Precios!$M$7,Precios!$N$7,IF(G111=Precios!$M$8,Precios!$N$8,IF(G111=Precios!$M$9,Precios!$N$9,IF(G111=Precios!$M$10,Precios!$N$10,IF(G111=Precios!$M$11,Precios!$N$11,IF(G111=Precios!$M$12,Precios!$N$12,IF(G111=Precios!$M$13,Precios!$N$13,IF(G111=Precios!$M$14,Precios!$N$14,IF(G111=Precios!$M$15,Precios!$N$15,IF(G111=Precios!$M$16,Precios!$N$16,IF(G111=Precios!$M$17,Precios!$N$17,IF(G111=Precios!$M$18,Precios!$N$18,0)))))))))))))))</f>
        <v>0</v>
      </c>
      <c r="J111" s="32"/>
      <c r="K111" s="82">
        <f>IF(J111=1,I111,IF(J111=2,I111*(1-Precios!$Q$3),0))</f>
        <v>0</v>
      </c>
      <c r="L111" s="82">
        <f t="shared" si="11"/>
        <v>0</v>
      </c>
      <c r="M111" s="33"/>
      <c r="N111" s="28"/>
      <c r="O111" s="28"/>
      <c r="P111" s="28"/>
      <c r="Q111" s="28"/>
      <c r="R111" s="28"/>
      <c r="S111" s="96"/>
    </row>
    <row r="112" spans="1:19" ht="15.75" thickBot="1" x14ac:dyDescent="0.3">
      <c r="A112" s="97"/>
      <c r="B112" s="100"/>
      <c r="C112" s="98"/>
      <c r="D112" s="111"/>
      <c r="E112" s="111"/>
      <c r="F112" s="111"/>
      <c r="G112" s="100"/>
      <c r="H112" s="99"/>
      <c r="I112" s="158">
        <f>IF(G112=Precios!$M$4,Precios!$N$4,IF(G112=Precios!$M$5,Precios!$N$5,IF(G112=Precios!$M$6,Precios!$N$6,IF(G112=Precios!$M$7,Precios!$N$7,IF(G112=Precios!$M$8,Precios!$N$8,IF(G112=Precios!$M$9,Precios!$N$9,IF(G112=Precios!$M$10,Precios!$N$10,IF(G112=Precios!$M$11,Precios!$N$11,IF(G112=Precios!$M$12,Precios!$N$12,IF(G112=Precios!$M$13,Precios!$N$13,IF(G112=Precios!$M$14,Precios!$N$14,IF(G112=Precios!$M$15,Precios!$N$15,IF(G112=Precios!$M$16,Precios!$N$16,IF(G112=Precios!$M$17,Precios!$N$17,IF(G112=Precios!$M$18,Precios!$N$18,0)))))))))))))))</f>
        <v>0</v>
      </c>
      <c r="J112" s="100"/>
      <c r="K112" s="101">
        <f>IF(J112=1,I112,IF(J112=2,I112*(1-Precios!$Q$3),0))</f>
        <v>0</v>
      </c>
      <c r="L112" s="101">
        <f t="shared" si="11"/>
        <v>0</v>
      </c>
      <c r="M112" s="102"/>
      <c r="N112" s="103"/>
      <c r="O112" s="103"/>
      <c r="P112" s="103"/>
      <c r="Q112" s="103"/>
      <c r="R112" s="103"/>
      <c r="S112" s="104"/>
    </row>
    <row r="113" spans="1:19" x14ac:dyDescent="0.25">
      <c r="A113" s="84"/>
      <c r="B113" s="87"/>
      <c r="C113" s="85"/>
      <c r="D113" s="109"/>
      <c r="E113" s="109"/>
      <c r="F113" s="109"/>
      <c r="G113" s="87"/>
      <c r="H113" s="86"/>
      <c r="I113" s="156">
        <f>IF(G113=Precios!$M$4,Precios!$N$4,IF(G113=Precios!$M$5,Precios!$N$5,IF(G113=Precios!$M$6,Precios!$N$6,IF(G113=Precios!$M$7,Precios!$N$7,IF(G113=Precios!$M$8,Precios!$N$8,IF(G113=Precios!$M$9,Precios!$N$9,IF(G113=Precios!$M$10,Precios!$N$10,IF(G113=Precios!$M$11,Precios!$N$11,IF(G113=Precios!$M$12,Precios!$N$12,IF(G113=Precios!$M$13,Precios!$N$13,IF(G113=Precios!$M$14,Precios!$N$14,IF(G113=Precios!$M$15,Precios!$N$15,IF(G113=Precios!$M$16,Precios!$N$16,IF(G113=Precios!$M$17,Precios!$N$17,IF(G113=Precios!$M$18,Precios!$N$18,0)))))))))))))))</f>
        <v>0</v>
      </c>
      <c r="J113" s="87"/>
      <c r="K113" s="88">
        <f>IF(J113=1,I113,IF(J113=2,I113*(1-Precios!$Q$3),0))</f>
        <v>0</v>
      </c>
      <c r="L113" s="88">
        <f t="shared" si="11"/>
        <v>0</v>
      </c>
      <c r="M113" s="89">
        <f>+SUM(L113:L115)</f>
        <v>0</v>
      </c>
      <c r="N113" s="90">
        <f>IF(J113=1,(+M113*Precios!$O$3),0)</f>
        <v>0</v>
      </c>
      <c r="O113" s="91">
        <f>+M113-N113</f>
        <v>0</v>
      </c>
      <c r="P113" s="92"/>
      <c r="Q113" s="93">
        <f>+O113-P113</f>
        <v>0</v>
      </c>
      <c r="R113" s="94">
        <f>IF(J113=1,0,Q113)</f>
        <v>0</v>
      </c>
      <c r="S113" s="145">
        <f>IF(J113=2,0,Q113)</f>
        <v>0</v>
      </c>
    </row>
    <row r="114" spans="1:19" x14ac:dyDescent="0.25">
      <c r="A114" s="95"/>
      <c r="B114" s="32"/>
      <c r="C114" s="26"/>
      <c r="D114" s="110"/>
      <c r="E114" s="110"/>
      <c r="F114" s="110"/>
      <c r="G114" s="32"/>
      <c r="H114" s="34"/>
      <c r="I114" s="157">
        <f>IF(G114=Precios!$M$4,Precios!$N$4,IF(G114=Precios!$M$5,Precios!$N$5,IF(G114=Precios!$M$6,Precios!$N$6,IF(G114=Precios!$M$7,Precios!$N$7,IF(G114=Precios!$M$8,Precios!$N$8,IF(G114=Precios!$M$9,Precios!$N$9,IF(G114=Precios!$M$10,Precios!$N$10,IF(G114=Precios!$M$11,Precios!$N$11,IF(G114=Precios!$M$12,Precios!$N$12,IF(G114=Precios!$M$13,Precios!$N$13,IF(G114=Precios!$M$14,Precios!$N$14,IF(G114=Precios!$M$15,Precios!$N$15,IF(G114=Precios!$M$16,Precios!$N$16,IF(G114=Precios!$M$17,Precios!$N$17,IF(G114=Precios!$M$18,Precios!$N$18,0)))))))))))))))</f>
        <v>0</v>
      </c>
      <c r="J114" s="32"/>
      <c r="K114" s="82">
        <f>IF(J114=1,I114,IF(J114=2,I114*(1-Precios!$Q$3),0))</f>
        <v>0</v>
      </c>
      <c r="L114" s="82">
        <f t="shared" si="11"/>
        <v>0</v>
      </c>
      <c r="M114" s="33"/>
      <c r="N114" s="28"/>
      <c r="O114" s="28"/>
      <c r="P114" s="28"/>
      <c r="Q114" s="28"/>
      <c r="R114" s="28"/>
      <c r="S114" s="96"/>
    </row>
    <row r="115" spans="1:19" ht="15.75" thickBot="1" x14ac:dyDescent="0.3">
      <c r="A115" s="97"/>
      <c r="B115" s="100"/>
      <c r="C115" s="98"/>
      <c r="D115" s="111"/>
      <c r="E115" s="111"/>
      <c r="F115" s="111"/>
      <c r="G115" s="100"/>
      <c r="H115" s="99"/>
      <c r="I115" s="158">
        <f>IF(G115=Precios!$M$4,Precios!$N$4,IF(G115=Precios!$M$5,Precios!$N$5,IF(G115=Precios!$M$6,Precios!$N$6,IF(G115=Precios!$M$7,Precios!$N$7,IF(G115=Precios!$M$8,Precios!$N$8,IF(G115=Precios!$M$9,Precios!$N$9,IF(G115=Precios!$M$10,Precios!$N$10,IF(G115=Precios!$M$11,Precios!$N$11,IF(G115=Precios!$M$12,Precios!$N$12,IF(G115=Precios!$M$13,Precios!$N$13,IF(G115=Precios!$M$14,Precios!$N$14,IF(G115=Precios!$M$15,Precios!$N$15,IF(G115=Precios!$M$16,Precios!$N$16,IF(G115=Precios!$M$17,Precios!$N$17,IF(G115=Precios!$M$18,Precios!$N$18,0)))))))))))))))</f>
        <v>0</v>
      </c>
      <c r="J115" s="100"/>
      <c r="K115" s="101">
        <f>IF(J115=1,I115,IF(J115=2,I115*(1-Precios!$Q$3),0))</f>
        <v>0</v>
      </c>
      <c r="L115" s="101">
        <f t="shared" si="11"/>
        <v>0</v>
      </c>
      <c r="M115" s="102"/>
      <c r="N115" s="103"/>
      <c r="O115" s="103"/>
      <c r="P115" s="103"/>
      <c r="Q115" s="103"/>
      <c r="R115" s="103"/>
      <c r="S115" s="104"/>
    </row>
    <row r="116" spans="1:19" x14ac:dyDescent="0.25">
      <c r="A116" s="84"/>
      <c r="B116" s="87"/>
      <c r="C116" s="85"/>
      <c r="D116" s="109"/>
      <c r="E116" s="109"/>
      <c r="F116" s="109"/>
      <c r="G116" s="87"/>
      <c r="H116" s="86"/>
      <c r="I116" s="156">
        <f>IF(G116=Precios!$M$4,Precios!$N$4,IF(G116=Precios!$M$5,Precios!$N$5,IF(G116=Precios!$M$6,Precios!$N$6,IF(G116=Precios!$M$7,Precios!$N$7,IF(G116=Precios!$M$8,Precios!$N$8,IF(G116=Precios!$M$9,Precios!$N$9,IF(G116=Precios!$M$10,Precios!$N$10,IF(G116=Precios!$M$11,Precios!$N$11,IF(G116=Precios!$M$12,Precios!$N$12,IF(G116=Precios!$M$13,Precios!$N$13,IF(G116=Precios!$M$14,Precios!$N$14,IF(G116=Precios!$M$15,Precios!$N$15,IF(G116=Precios!$M$16,Precios!$N$16,IF(G116=Precios!$M$17,Precios!$N$17,IF(G116=Precios!$M$18,Precios!$N$18,0)))))))))))))))</f>
        <v>0</v>
      </c>
      <c r="J116" s="87"/>
      <c r="K116" s="88">
        <f>IF(J116=1,I116,IF(J116=2,I116*(1-Precios!$Q$3),0))</f>
        <v>0</v>
      </c>
      <c r="L116" s="88">
        <f t="shared" si="8"/>
        <v>0</v>
      </c>
      <c r="M116" s="89">
        <f>+SUM(L116:L118)</f>
        <v>0</v>
      </c>
      <c r="N116" s="90">
        <f>IF(J116=1,(+M116*Precios!$O$3),0)</f>
        <v>0</v>
      </c>
      <c r="O116" s="91">
        <f>+M116-N116</f>
        <v>0</v>
      </c>
      <c r="P116" s="92"/>
      <c r="Q116" s="93">
        <f>+O116-P116</f>
        <v>0</v>
      </c>
      <c r="R116" s="94">
        <f>IF(J116=1,0,Q116)</f>
        <v>0</v>
      </c>
      <c r="S116" s="145">
        <f>IF(J116=2,0,Q116)</f>
        <v>0</v>
      </c>
    </row>
    <row r="117" spans="1:19" x14ac:dyDescent="0.25">
      <c r="A117" s="95"/>
      <c r="B117" s="32"/>
      <c r="C117" s="26"/>
      <c r="D117" s="110"/>
      <c r="E117" s="110"/>
      <c r="F117" s="110"/>
      <c r="G117" s="32"/>
      <c r="H117" s="34"/>
      <c r="I117" s="157">
        <f>IF(G117=Precios!$M$4,Precios!$N$4,IF(G117=Precios!$M$5,Precios!$N$5,IF(G117=Precios!$M$6,Precios!$N$6,IF(G117=Precios!$M$7,Precios!$N$7,IF(G117=Precios!$M$8,Precios!$N$8,IF(G117=Precios!$M$9,Precios!$N$9,IF(G117=Precios!$M$10,Precios!$N$10,IF(G117=Precios!$M$11,Precios!$N$11,IF(G117=Precios!$M$12,Precios!$N$12,IF(G117=Precios!$M$13,Precios!$N$13,IF(G117=Precios!$M$14,Precios!$N$14,IF(G117=Precios!$M$15,Precios!$N$15,IF(G117=Precios!$M$16,Precios!$N$16,IF(G117=Precios!$M$17,Precios!$N$17,IF(G117=Precios!$M$18,Precios!$N$18,0)))))))))))))))</f>
        <v>0</v>
      </c>
      <c r="J117" s="32"/>
      <c r="K117" s="82">
        <f>IF(J117=1,I117,IF(J117=2,I117*(1-Precios!$Q$3),0))</f>
        <v>0</v>
      </c>
      <c r="L117" s="82">
        <f t="shared" si="8"/>
        <v>0</v>
      </c>
      <c r="M117" s="33"/>
      <c r="N117" s="28"/>
      <c r="O117" s="28"/>
      <c r="P117" s="28"/>
      <c r="Q117" s="28"/>
      <c r="R117" s="28"/>
      <c r="S117" s="96"/>
    </row>
    <row r="118" spans="1:19" ht="15.75" thickBot="1" x14ac:dyDescent="0.3">
      <c r="A118" s="97"/>
      <c r="B118" s="100"/>
      <c r="C118" s="98"/>
      <c r="D118" s="111"/>
      <c r="E118" s="111"/>
      <c r="F118" s="111"/>
      <c r="G118" s="100"/>
      <c r="H118" s="99"/>
      <c r="I118" s="158">
        <f>IF(G118=Precios!$M$4,Precios!$N$4,IF(G118=Precios!$M$5,Precios!$N$5,IF(G118=Precios!$M$6,Precios!$N$6,IF(G118=Precios!$M$7,Precios!$N$7,IF(G118=Precios!$M$8,Precios!$N$8,IF(G118=Precios!$M$9,Precios!$N$9,IF(G118=Precios!$M$10,Precios!$N$10,IF(G118=Precios!$M$11,Precios!$N$11,IF(G118=Precios!$M$12,Precios!$N$12,IF(G118=Precios!$M$13,Precios!$N$13,IF(G118=Precios!$M$14,Precios!$N$14,IF(G118=Precios!$M$15,Precios!$N$15,IF(G118=Precios!$M$16,Precios!$N$16,IF(G118=Precios!$M$17,Precios!$N$17,IF(G118=Precios!$M$18,Precios!$N$18,0)))))))))))))))</f>
        <v>0</v>
      </c>
      <c r="J118" s="100"/>
      <c r="K118" s="101">
        <f>IF(J118=1,I118,IF(J118=2,I118*(1-Precios!$Q$3),0))</f>
        <v>0</v>
      </c>
      <c r="L118" s="101">
        <f t="shared" si="8"/>
        <v>0</v>
      </c>
      <c r="M118" s="102"/>
      <c r="N118" s="103"/>
      <c r="O118" s="103"/>
      <c r="P118" s="103"/>
      <c r="Q118" s="103"/>
      <c r="R118" s="103"/>
      <c r="S118" s="104"/>
    </row>
    <row r="119" spans="1:19" x14ac:dyDescent="0.25">
      <c r="A119" s="84"/>
      <c r="B119" s="87"/>
      <c r="C119" s="85"/>
      <c r="D119" s="109"/>
      <c r="E119" s="109"/>
      <c r="F119" s="109"/>
      <c r="G119" s="87"/>
      <c r="H119" s="86"/>
      <c r="I119" s="156">
        <f>IF(G119=Precios!$M$4,Precios!$N$4,IF(G119=Precios!$M$5,Precios!$N$5,IF(G119=Precios!$M$6,Precios!$N$6,IF(G119=Precios!$M$7,Precios!$N$7,IF(G119=Precios!$M$8,Precios!$N$8,IF(G119=Precios!$M$9,Precios!$N$9,IF(G119=Precios!$M$10,Precios!$N$10,IF(G119=Precios!$M$11,Precios!$N$11,IF(G119=Precios!$M$12,Precios!$N$12,IF(G119=Precios!$M$13,Precios!$N$13,IF(G119=Precios!$M$14,Precios!$N$14,IF(G119=Precios!$M$15,Precios!$N$15,IF(G119=Precios!$M$16,Precios!$N$16,IF(G119=Precios!$M$17,Precios!$N$17,IF(G119=Precios!$M$18,Precios!$N$18,0)))))))))))))))</f>
        <v>0</v>
      </c>
      <c r="J119" s="87"/>
      <c r="K119" s="88">
        <f>IF(J119=1,I119,IF(J119=2,I119*(1-Precios!$Q$3),0))</f>
        <v>0</v>
      </c>
      <c r="L119" s="88">
        <f t="shared" si="7"/>
        <v>0</v>
      </c>
      <c r="M119" s="89">
        <f>+SUM(L119:L121)</f>
        <v>0</v>
      </c>
      <c r="N119" s="90">
        <f>IF(J119=1,(+M119*Precios!$O$3),0)</f>
        <v>0</v>
      </c>
      <c r="O119" s="91">
        <f>+M119-N119</f>
        <v>0</v>
      </c>
      <c r="P119" s="92"/>
      <c r="Q119" s="93">
        <f>+O119-P119</f>
        <v>0</v>
      </c>
      <c r="R119" s="94">
        <f>IF(J119=1,0,Q119)</f>
        <v>0</v>
      </c>
      <c r="S119" s="145">
        <f>IF(J119=2,0,Q119)</f>
        <v>0</v>
      </c>
    </row>
    <row r="120" spans="1:19" x14ac:dyDescent="0.25">
      <c r="A120" s="95"/>
      <c r="B120" s="32"/>
      <c r="C120" s="26"/>
      <c r="D120" s="110"/>
      <c r="E120" s="110"/>
      <c r="F120" s="110"/>
      <c r="G120" s="32"/>
      <c r="H120" s="34"/>
      <c r="I120" s="157">
        <f>IF(G120=Precios!$M$4,Precios!$N$4,IF(G120=Precios!$M$5,Precios!$N$5,IF(G120=Precios!$M$6,Precios!$N$6,IF(G120=Precios!$M$7,Precios!$N$7,IF(G120=Precios!$M$8,Precios!$N$8,IF(G120=Precios!$M$9,Precios!$N$9,IF(G120=Precios!$M$10,Precios!$N$10,IF(G120=Precios!$M$11,Precios!$N$11,IF(G120=Precios!$M$12,Precios!$N$12,IF(G120=Precios!$M$13,Precios!$N$13,IF(G120=Precios!$M$14,Precios!$N$14,IF(G120=Precios!$M$15,Precios!$N$15,IF(G120=Precios!$M$16,Precios!$N$16,IF(G120=Precios!$M$17,Precios!$N$17,IF(G120=Precios!$M$18,Precios!$N$18,0)))))))))))))))</f>
        <v>0</v>
      </c>
      <c r="J120" s="32"/>
      <c r="K120" s="82">
        <f>IF(J120=1,I120,IF(J120=2,I120*(1-Precios!$Q$3),0))</f>
        <v>0</v>
      </c>
      <c r="L120" s="82">
        <f t="shared" si="7"/>
        <v>0</v>
      </c>
      <c r="M120" s="33"/>
      <c r="N120" s="28"/>
      <c r="O120" s="28"/>
      <c r="P120" s="28"/>
      <c r="Q120" s="28"/>
      <c r="R120" s="28"/>
      <c r="S120" s="96"/>
    </row>
    <row r="121" spans="1:19" ht="15.75" thickBot="1" x14ac:dyDescent="0.3">
      <c r="A121" s="97"/>
      <c r="B121" s="100"/>
      <c r="C121" s="98"/>
      <c r="D121" s="111"/>
      <c r="E121" s="111"/>
      <c r="F121" s="111"/>
      <c r="G121" s="100"/>
      <c r="H121" s="99"/>
      <c r="I121" s="158">
        <f>IF(G121=Precios!$M$4,Precios!$N$4,IF(G121=Precios!$M$5,Precios!$N$5,IF(G121=Precios!$M$6,Precios!$N$6,IF(G121=Precios!$M$7,Precios!$N$7,IF(G121=Precios!$M$8,Precios!$N$8,IF(G121=Precios!$M$9,Precios!$N$9,IF(G121=Precios!$M$10,Precios!$N$10,IF(G121=Precios!$M$11,Precios!$N$11,IF(G121=Precios!$M$12,Precios!$N$12,IF(G121=Precios!$M$13,Precios!$N$13,IF(G121=Precios!$M$14,Precios!$N$14,IF(G121=Precios!$M$15,Precios!$N$15,IF(G121=Precios!$M$16,Precios!$N$16,IF(G121=Precios!$M$17,Precios!$N$17,IF(G121=Precios!$M$18,Precios!$N$18,0)))))))))))))))</f>
        <v>0</v>
      </c>
      <c r="J121" s="100"/>
      <c r="K121" s="101">
        <f>IF(J121=1,I121,IF(J121=2,I121*(1-Precios!$Q$3),0))</f>
        <v>0</v>
      </c>
      <c r="L121" s="101">
        <f t="shared" si="7"/>
        <v>0</v>
      </c>
      <c r="M121" s="102"/>
      <c r="N121" s="103"/>
      <c r="O121" s="103"/>
      <c r="P121" s="103"/>
      <c r="Q121" s="103"/>
      <c r="R121" s="103"/>
      <c r="S121" s="104"/>
    </row>
    <row r="122" spans="1:19" s="19" customFormat="1" x14ac:dyDescent="0.25">
      <c r="A122" s="105" t="s">
        <v>82</v>
      </c>
      <c r="B122" s="56">
        <f>COUNT(B62:B121)</f>
        <v>5</v>
      </c>
      <c r="C122" s="106"/>
      <c r="D122" s="106"/>
      <c r="E122" s="106"/>
      <c r="F122" s="106"/>
      <c r="G122" s="56"/>
      <c r="H122" s="56">
        <f>+SUM(H62:H121)</f>
        <v>10</v>
      </c>
      <c r="I122" s="160"/>
      <c r="J122" s="56"/>
      <c r="K122" s="55"/>
      <c r="L122" s="55"/>
      <c r="M122" s="55">
        <f t="shared" ref="M122:Q122" si="12">SUM(M62:M121)</f>
        <v>3742.105263157895</v>
      </c>
      <c r="N122" s="55">
        <f t="shared" si="12"/>
        <v>20.294736842105266</v>
      </c>
      <c r="O122" s="55">
        <f t="shared" si="12"/>
        <v>3721.8105263157895</v>
      </c>
      <c r="P122" s="55">
        <f t="shared" si="12"/>
        <v>100</v>
      </c>
      <c r="Q122" s="55">
        <f t="shared" si="12"/>
        <v>3621.8105263157895</v>
      </c>
      <c r="R122" s="55">
        <f>SUM(R62:R121)</f>
        <v>2800</v>
      </c>
      <c r="S122" s="55">
        <f>SUM(S62:S121)</f>
        <v>821.8105263157895</v>
      </c>
    </row>
    <row r="123" spans="1:19" s="37" customFormat="1" ht="15.75" thickBot="1" x14ac:dyDescent="0.3">
      <c r="A123" s="62" t="s">
        <v>71</v>
      </c>
      <c r="B123" s="48">
        <f>+B61+B122</f>
        <v>10</v>
      </c>
      <c r="C123" s="49"/>
      <c r="D123" s="49"/>
      <c r="E123" s="49"/>
      <c r="F123" s="108"/>
      <c r="G123" s="120"/>
      <c r="H123" s="48">
        <f>+H61+H122</f>
        <v>15</v>
      </c>
      <c r="I123" s="159"/>
      <c r="J123" s="81"/>
      <c r="K123" s="146"/>
      <c r="L123" s="35"/>
      <c r="M123" s="35">
        <f>+M61+M122</f>
        <v>5742.105263157895</v>
      </c>
      <c r="N123" s="35">
        <f t="shared" ref="N123:S123" si="13">+N61+N122</f>
        <v>20.294736842105266</v>
      </c>
      <c r="O123" s="35">
        <f t="shared" si="13"/>
        <v>5721.8105263157895</v>
      </c>
      <c r="P123" s="35">
        <f t="shared" si="13"/>
        <v>100</v>
      </c>
      <c r="Q123" s="35">
        <f t="shared" si="13"/>
        <v>5621.8105263157895</v>
      </c>
      <c r="R123" s="35">
        <f t="shared" si="13"/>
        <v>4800</v>
      </c>
      <c r="S123" s="35">
        <f t="shared" si="13"/>
        <v>821.8105263157895</v>
      </c>
    </row>
    <row r="124" spans="1:19" x14ac:dyDescent="0.25">
      <c r="A124" s="84">
        <v>43527</v>
      </c>
      <c r="B124" s="87">
        <v>111</v>
      </c>
      <c r="C124" s="85" t="s">
        <v>124</v>
      </c>
      <c r="D124" s="109" t="s">
        <v>105</v>
      </c>
      <c r="E124" s="109" t="s">
        <v>106</v>
      </c>
      <c r="F124" s="109" t="s">
        <v>107</v>
      </c>
      <c r="G124" s="87">
        <v>102</v>
      </c>
      <c r="H124" s="86">
        <v>1</v>
      </c>
      <c r="I124" s="156">
        <f>IF(G124=Precios!$V$4,Precios!$W$4,IF(G124=Precios!$V$5,Precios!$W$5,IF(G124=Precios!$V$6,Precios!$W$6,IF(G124=Precios!$V$7,Precios!$W$7,IF(G124=Precios!$V$8,Precios!$W$8,IF(G124=Precios!$V$9,Precios!$W$9,IF(G124=Precios!$V$10,Precios!$W$10,IF(G124=Precios!$V$11,Precios!$W$11,IF(G124=Precios!$V$12,Precios!$W$12,IF(G124=Precios!$V$13,Precios!$W$13,IF(G124=Precios!$V$14,Precios!$W$14,IF(G124=Precios!$V$15,Precios!$W$15,IF(G124=Precios!$V$16,Precios!$W$16,IF(G124=Precios!$V$17,Precios!$W$17,IF(G124=Precios!$V$18,Precios!$W$18,0)))))))))))))))</f>
        <v>347.36842105263162</v>
      </c>
      <c r="J124" s="87">
        <v>2</v>
      </c>
      <c r="K124" s="88">
        <f>IF(J124=1,I124,IF(J124=2,I124*(1-Precios!$Z$3),0))</f>
        <v>330</v>
      </c>
      <c r="L124" s="88">
        <f t="shared" ref="L124:L183" si="14">+H124*K124</f>
        <v>330</v>
      </c>
      <c r="M124" s="89">
        <f>+SUM(L124:L126)</f>
        <v>1100</v>
      </c>
      <c r="N124" s="90">
        <f>IF(J124=1,(+M124*Precios!$X$3),0)</f>
        <v>0</v>
      </c>
      <c r="O124" s="91">
        <f>+M124-N124</f>
        <v>1100</v>
      </c>
      <c r="P124" s="92"/>
      <c r="Q124" s="93">
        <f>+O124-P124</f>
        <v>1100</v>
      </c>
      <c r="R124" s="94">
        <f>IF(J124=1,0,Q124)</f>
        <v>1100</v>
      </c>
      <c r="S124" s="145">
        <f>IF(J124=2,0,Q124)</f>
        <v>0</v>
      </c>
    </row>
    <row r="125" spans="1:19" x14ac:dyDescent="0.25">
      <c r="A125" s="95"/>
      <c r="B125" s="32"/>
      <c r="C125" s="26"/>
      <c r="D125" s="110"/>
      <c r="E125" s="110"/>
      <c r="F125" s="110"/>
      <c r="G125" s="32">
        <v>101</v>
      </c>
      <c r="H125" s="34">
        <v>1</v>
      </c>
      <c r="I125" s="157">
        <f>IF(G125=Precios!$V$4,Precios!$W$4,IF(G125=Precios!$V$5,Precios!$W$5,IF(G125=Precios!$V$6,Precios!$W$6,IF(G125=Precios!$V$7,Precios!$W$7,IF(G125=Precios!$V$8,Precios!$W$8,IF(G125=Precios!$V$9,Precios!$W$9,IF(G125=Precios!$V$10,Precios!$W$10,IF(G125=Precios!$V$11,Precios!$W$11,IF(G125=Precios!$V$12,Precios!$W$12,IF(G125=Precios!$V$13,Precios!$W$13,IF(G125=Precios!$V$14,Precios!$W$14,IF(G125=Precios!$V$15,Precios!$W$15,IF(G125=Precios!$V$16,Precios!$W$16,IF(G125=Precios!$V$17,Precios!$W$17,IF(G125=Precios!$V$18,Precios!$W$18,0)))))))))))))))</f>
        <v>231.57894736842107</v>
      </c>
      <c r="J125" s="32">
        <v>2</v>
      </c>
      <c r="K125" s="82">
        <f>IF(J125=1,I125,IF(J125=2,I125*(1-Precios!$Z$3),0))</f>
        <v>220</v>
      </c>
      <c r="L125" s="82">
        <f t="shared" si="14"/>
        <v>220</v>
      </c>
      <c r="M125" s="33"/>
      <c r="N125" s="28"/>
      <c r="O125" s="28"/>
      <c r="P125" s="28"/>
      <c r="Q125" s="28"/>
      <c r="R125" s="28"/>
      <c r="S125" s="96"/>
    </row>
    <row r="126" spans="1:19" ht="15.75" thickBot="1" x14ac:dyDescent="0.3">
      <c r="A126" s="97"/>
      <c r="B126" s="100"/>
      <c r="C126" s="98"/>
      <c r="D126" s="111"/>
      <c r="E126" s="111"/>
      <c r="F126" s="111"/>
      <c r="G126" s="100">
        <v>104</v>
      </c>
      <c r="H126" s="99">
        <v>1</v>
      </c>
      <c r="I126" s="158">
        <f>IF(G126=Precios!$V$4,Precios!$W$4,IF(G126=Precios!$V$5,Precios!$W$5,IF(G126=Precios!$V$6,Precios!$W$6,IF(G126=Precios!$V$7,Precios!$W$7,IF(G126=Precios!$V$8,Precios!$W$8,IF(G126=Precios!$V$9,Precios!$W$9,IF(G126=Precios!$V$10,Precios!$W$10,IF(G126=Precios!$V$11,Precios!$W$11,IF(G126=Precios!$V$12,Precios!$W$12,IF(G126=Precios!$V$13,Precios!$W$13,IF(G126=Precios!$V$14,Precios!$W$14,IF(G126=Precios!$V$15,Precios!$W$15,IF(G126=Precios!$V$16,Precios!$W$16,IF(G126=Precios!$V$17,Precios!$W$17,IF(G126=Precios!$V$18,Precios!$W$18,0)))))))))))))))</f>
        <v>578.94736842105272</v>
      </c>
      <c r="J126" s="100">
        <v>2</v>
      </c>
      <c r="K126" s="101">
        <f>IF(J126=1,I126,IF(J126=2,I126*(1-Precios!$Z$3),0))</f>
        <v>550</v>
      </c>
      <c r="L126" s="101">
        <f t="shared" si="14"/>
        <v>550</v>
      </c>
      <c r="M126" s="102"/>
      <c r="N126" s="103"/>
      <c r="O126" s="103"/>
      <c r="P126" s="103"/>
      <c r="Q126" s="103"/>
      <c r="R126" s="103"/>
      <c r="S126" s="104"/>
    </row>
    <row r="127" spans="1:19" x14ac:dyDescent="0.25">
      <c r="A127" s="121">
        <v>43529</v>
      </c>
      <c r="B127" s="83">
        <v>112</v>
      </c>
      <c r="C127" s="122" t="s">
        <v>125</v>
      </c>
      <c r="D127" s="123" t="s">
        <v>109</v>
      </c>
      <c r="E127" s="123" t="s">
        <v>110</v>
      </c>
      <c r="F127" s="123" t="s">
        <v>107</v>
      </c>
      <c r="G127" s="83">
        <v>101</v>
      </c>
      <c r="H127" s="124">
        <v>1</v>
      </c>
      <c r="I127" s="156">
        <f>IF(G127=Precios!$V$4,Precios!$W$4,IF(G127=Precios!$V$5,Precios!$W$5,IF(G127=Precios!$V$6,Precios!$W$6,IF(G127=Precios!$V$7,Precios!$W$7,IF(G127=Precios!$V$8,Precios!$W$8,IF(G127=Precios!$V$9,Precios!$W$9,IF(G127=Precios!$V$10,Precios!$W$10,IF(G127=Precios!$V$11,Precios!$W$11,IF(G127=Precios!$V$12,Precios!$W$12,IF(G127=Precios!$V$13,Precios!$W$13,IF(G127=Precios!$V$14,Precios!$W$14,IF(G127=Precios!$V$15,Precios!$W$15,IF(G127=Precios!$V$16,Precios!$W$16,IF(G127=Precios!$V$17,Precios!$W$17,IF(G127=Precios!$V$18,Precios!$W$18,0)))))))))))))))</f>
        <v>231.57894736842107</v>
      </c>
      <c r="J127" s="83">
        <v>2</v>
      </c>
      <c r="K127" s="140">
        <f>IF(J127=1,I127,IF(J127=2,I127*(1-Precios!$Z$3),0))</f>
        <v>220</v>
      </c>
      <c r="L127" s="140">
        <f t="shared" si="14"/>
        <v>220</v>
      </c>
      <c r="M127" s="141">
        <f>+SUM(L127:L129)</f>
        <v>550</v>
      </c>
      <c r="N127" s="142">
        <f>IF(J127=1,(+M127*Precios!$X$3),0)</f>
        <v>0</v>
      </c>
      <c r="O127" s="143">
        <f>+M127-N127</f>
        <v>550</v>
      </c>
      <c r="P127" s="27"/>
      <c r="Q127" s="93">
        <f>+O127-P127</f>
        <v>550</v>
      </c>
      <c r="R127" s="144">
        <f>IF(J127=1,0,Q127)</f>
        <v>550</v>
      </c>
      <c r="S127" s="144">
        <f>IF(J127=2,0,Q127)</f>
        <v>0</v>
      </c>
    </row>
    <row r="128" spans="1:19" x14ac:dyDescent="0.25">
      <c r="A128" s="95"/>
      <c r="B128" s="32"/>
      <c r="C128" s="26"/>
      <c r="D128" s="110"/>
      <c r="E128" s="110"/>
      <c r="F128" s="110"/>
      <c r="G128" s="32">
        <v>102</v>
      </c>
      <c r="H128" s="34">
        <v>1</v>
      </c>
      <c r="I128" s="157">
        <f>IF(G128=Precios!$V$4,Precios!$W$4,IF(G128=Precios!$V$5,Precios!$W$5,IF(G128=Precios!$V$6,Precios!$W$6,IF(G128=Precios!$V$7,Precios!$W$7,IF(G128=Precios!$V$8,Precios!$W$8,IF(G128=Precios!$V$9,Precios!$W$9,IF(G128=Precios!$V$10,Precios!$W$10,IF(G128=Precios!$V$11,Precios!$W$11,IF(G128=Precios!$V$12,Precios!$W$12,IF(G128=Precios!$V$13,Precios!$W$13,IF(G128=Precios!$V$14,Precios!$W$14,IF(G128=Precios!$V$15,Precios!$W$15,IF(G128=Precios!$V$16,Precios!$W$16,IF(G128=Precios!$V$17,Precios!$W$17,IF(G128=Precios!$V$18,Precios!$W$18,0)))))))))))))))</f>
        <v>347.36842105263162</v>
      </c>
      <c r="J128" s="32">
        <v>2</v>
      </c>
      <c r="K128" s="82">
        <f>IF(J128=1,I128,IF(J128=2,I128*(1-Precios!$Z$3),0))</f>
        <v>330</v>
      </c>
      <c r="L128" s="82">
        <f t="shared" si="14"/>
        <v>330</v>
      </c>
      <c r="M128" s="33"/>
      <c r="N128" s="28"/>
      <c r="O128" s="28"/>
      <c r="P128" s="28"/>
      <c r="Q128" s="28"/>
      <c r="R128" s="28"/>
      <c r="S128" s="96"/>
    </row>
    <row r="129" spans="1:19" ht="15.75" thickBot="1" x14ac:dyDescent="0.3">
      <c r="A129" s="115"/>
      <c r="B129" s="116"/>
      <c r="C129" s="117"/>
      <c r="D129" s="118"/>
      <c r="E129" s="118"/>
      <c r="F129" s="118"/>
      <c r="G129" s="116"/>
      <c r="H129" s="119"/>
      <c r="I129" s="158">
        <f>IF(G129=Precios!$V$4,Precios!$W$4,IF(G129=Precios!$V$5,Precios!$W$5,IF(G129=Precios!$V$6,Precios!$W$6,IF(G129=Precios!$V$7,Precios!$W$7,IF(G129=Precios!$V$8,Precios!$W$8,IF(G129=Precios!$V$9,Precios!$W$9,IF(G129=Precios!$V$10,Precios!$W$10,IF(G129=Precios!$V$11,Precios!$W$11,IF(G129=Precios!$V$12,Precios!$W$12,IF(G129=Precios!$V$13,Precios!$W$13,IF(G129=Precios!$V$14,Precios!$W$14,IF(G129=Precios!$V$15,Precios!$W$15,IF(G129=Precios!$V$16,Precios!$W$16,IF(G129=Precios!$V$17,Precios!$W$17,IF(G129=Precios!$V$18,Precios!$W$18,0)))))))))))))))</f>
        <v>0</v>
      </c>
      <c r="J129" s="116"/>
      <c r="K129" s="147">
        <f>IF(J129=1,I129,IF(J129=2,I129*(1-Precios!$Z$3),0))</f>
        <v>0</v>
      </c>
      <c r="L129" s="147">
        <f t="shared" si="14"/>
        <v>0</v>
      </c>
      <c r="M129" s="33"/>
      <c r="N129" s="28"/>
      <c r="O129" s="28"/>
      <c r="P129" s="28"/>
      <c r="Q129" s="28"/>
      <c r="R129" s="28"/>
      <c r="S129" s="96"/>
    </row>
    <row r="130" spans="1:19" x14ac:dyDescent="0.25">
      <c r="A130" s="84">
        <v>43535</v>
      </c>
      <c r="B130" s="87">
        <v>113</v>
      </c>
      <c r="C130" s="85" t="s">
        <v>126</v>
      </c>
      <c r="D130" s="109" t="s">
        <v>111</v>
      </c>
      <c r="E130" s="109" t="s">
        <v>112</v>
      </c>
      <c r="F130" s="109" t="s">
        <v>107</v>
      </c>
      <c r="G130" s="87">
        <v>104</v>
      </c>
      <c r="H130" s="86">
        <v>1</v>
      </c>
      <c r="I130" s="156">
        <f>IF(G130=Precios!$V$4,Precios!$W$4,IF(G130=Precios!$V$5,Precios!$W$5,IF(G130=Precios!$V$6,Precios!$W$6,IF(G130=Precios!$V$7,Precios!$W$7,IF(G130=Precios!$V$8,Precios!$W$8,IF(G130=Precios!$V$9,Precios!$W$9,IF(G130=Precios!$V$10,Precios!$W$10,IF(G130=Precios!$V$11,Precios!$W$11,IF(G130=Precios!$V$12,Precios!$W$12,IF(G130=Precios!$V$13,Precios!$W$13,IF(G130=Precios!$V$14,Precios!$W$14,IF(G130=Precios!$V$15,Precios!$W$15,IF(G130=Precios!$V$16,Precios!$W$16,IF(G130=Precios!$V$17,Precios!$W$17,IF(G130=Precios!$V$18,Precios!$W$18,0)))))))))))))))</f>
        <v>578.94736842105272</v>
      </c>
      <c r="J130" s="87">
        <v>1</v>
      </c>
      <c r="K130" s="88">
        <f>IF(J130=1,I130,IF(J130=2,I130*(1-Precios!$Z$3),0))</f>
        <v>578.94736842105272</v>
      </c>
      <c r="L130" s="88">
        <f t="shared" si="14"/>
        <v>578.94736842105272</v>
      </c>
      <c r="M130" s="89">
        <f>+SUM(L130:L132)</f>
        <v>926.31578947368439</v>
      </c>
      <c r="N130" s="90">
        <f>IF(J130=1,(+M130*Precios!$X$3),0)</f>
        <v>22.324210526315795</v>
      </c>
      <c r="O130" s="91">
        <f>+M130-N130</f>
        <v>903.99157894736857</v>
      </c>
      <c r="P130" s="92"/>
      <c r="Q130" s="93">
        <f>+O130-P130</f>
        <v>903.99157894736857</v>
      </c>
      <c r="R130" s="94">
        <f>IF(J130=1,0,Q130)</f>
        <v>0</v>
      </c>
      <c r="S130" s="145">
        <f>IF(J130=2,0,Q130)</f>
        <v>903.99157894736857</v>
      </c>
    </row>
    <row r="131" spans="1:19" x14ac:dyDescent="0.25">
      <c r="A131" s="95"/>
      <c r="B131" s="32"/>
      <c r="C131" s="26"/>
      <c r="D131" s="110"/>
      <c r="E131" s="110"/>
      <c r="F131" s="110"/>
      <c r="G131" s="32">
        <v>102</v>
      </c>
      <c r="H131" s="34">
        <v>1</v>
      </c>
      <c r="I131" s="157">
        <f>IF(G131=Precios!$V$4,Precios!$W$4,IF(G131=Precios!$V$5,Precios!$W$5,IF(G131=Precios!$V$6,Precios!$W$6,IF(G131=Precios!$V$7,Precios!$W$7,IF(G131=Precios!$V$8,Precios!$W$8,IF(G131=Precios!$V$9,Precios!$W$9,IF(G131=Precios!$V$10,Precios!$W$10,IF(G131=Precios!$V$11,Precios!$W$11,IF(G131=Precios!$V$12,Precios!$W$12,IF(G131=Precios!$V$13,Precios!$W$13,IF(G131=Precios!$V$14,Precios!$W$14,IF(G131=Precios!$V$15,Precios!$W$15,IF(G131=Precios!$V$16,Precios!$W$16,IF(G131=Precios!$V$17,Precios!$W$17,IF(G131=Precios!$V$18,Precios!$W$18,0)))))))))))))))</f>
        <v>347.36842105263162</v>
      </c>
      <c r="J131" s="32">
        <v>1</v>
      </c>
      <c r="K131" s="82">
        <f>IF(J131=1,I131,IF(J131=2,I131*(1-Precios!$Z$3),0))</f>
        <v>347.36842105263162</v>
      </c>
      <c r="L131" s="82">
        <f t="shared" si="14"/>
        <v>347.36842105263162</v>
      </c>
      <c r="M131" s="33"/>
      <c r="N131" s="28"/>
      <c r="O131" s="28"/>
      <c r="P131" s="28"/>
      <c r="Q131" s="28"/>
      <c r="R131" s="28"/>
      <c r="S131" s="96"/>
    </row>
    <row r="132" spans="1:19" ht="15.75" thickBot="1" x14ac:dyDescent="0.3">
      <c r="A132" s="97"/>
      <c r="B132" s="100"/>
      <c r="C132" s="98"/>
      <c r="D132" s="111"/>
      <c r="E132" s="111"/>
      <c r="F132" s="111"/>
      <c r="G132" s="100"/>
      <c r="H132" s="99"/>
      <c r="I132" s="158">
        <f>IF(G132=Precios!$V$4,Precios!$W$4,IF(G132=Precios!$V$5,Precios!$W$5,IF(G132=Precios!$V$6,Precios!$W$6,IF(G132=Precios!$V$7,Precios!$W$7,IF(G132=Precios!$V$8,Precios!$W$8,IF(G132=Precios!$V$9,Precios!$W$9,IF(G132=Precios!$V$10,Precios!$W$10,IF(G132=Precios!$V$11,Precios!$W$11,IF(G132=Precios!$V$12,Precios!$W$12,IF(G132=Precios!$V$13,Precios!$W$13,IF(G132=Precios!$V$14,Precios!$W$14,IF(G132=Precios!$V$15,Precios!$W$15,IF(G132=Precios!$V$16,Precios!$W$16,IF(G132=Precios!$V$17,Precios!$W$17,IF(G132=Precios!$V$18,Precios!$W$18,0)))))))))))))))</f>
        <v>0</v>
      </c>
      <c r="J132" s="100"/>
      <c r="K132" s="101">
        <f>IF(J132=1,I132,IF(J132=2,I132*(1-Precios!$Z$3),0))</f>
        <v>0</v>
      </c>
      <c r="L132" s="101">
        <f t="shared" si="14"/>
        <v>0</v>
      </c>
      <c r="M132" s="102"/>
      <c r="N132" s="103"/>
      <c r="O132" s="103"/>
      <c r="P132" s="103"/>
      <c r="Q132" s="103"/>
      <c r="R132" s="103"/>
      <c r="S132" s="104"/>
    </row>
    <row r="133" spans="1:19" x14ac:dyDescent="0.25">
      <c r="A133" s="121">
        <v>43543</v>
      </c>
      <c r="B133" s="83">
        <v>114</v>
      </c>
      <c r="C133" s="122" t="s">
        <v>127</v>
      </c>
      <c r="D133" s="123" t="s">
        <v>115</v>
      </c>
      <c r="E133" s="123" t="s">
        <v>116</v>
      </c>
      <c r="F133" s="123" t="s">
        <v>107</v>
      </c>
      <c r="G133" s="83">
        <v>105</v>
      </c>
      <c r="H133" s="124">
        <v>1</v>
      </c>
      <c r="I133" s="156">
        <f>IF(G133=Precios!$V$4,Precios!$W$4,IF(G133=Precios!$V$5,Precios!$W$5,IF(G133=Precios!$V$6,Precios!$W$6,IF(G133=Precios!$V$7,Precios!$W$7,IF(G133=Precios!$V$8,Precios!$W$8,IF(G133=Precios!$V$9,Precios!$W$9,IF(G133=Precios!$V$10,Precios!$W$10,IF(G133=Precios!$V$11,Precios!$W$11,IF(G133=Precios!$V$12,Precios!$W$12,IF(G133=Precios!$V$13,Precios!$W$13,IF(G133=Precios!$V$14,Precios!$W$14,IF(G133=Precios!$V$15,Precios!$W$15,IF(G133=Precios!$V$16,Precios!$W$16,IF(G133=Precios!$V$17,Precios!$W$17,IF(G133=Precios!$V$18,Precios!$W$18,0)))))))))))))))</f>
        <v>736.84210526315792</v>
      </c>
      <c r="J133" s="83">
        <v>2</v>
      </c>
      <c r="K133" s="140">
        <f>IF(J133=1,I133,IF(J133=2,I133*(1-Precios!$Z$3),0))</f>
        <v>700</v>
      </c>
      <c r="L133" s="140">
        <f t="shared" si="14"/>
        <v>700</v>
      </c>
      <c r="M133" s="141">
        <f>+SUM(L133:L135)</f>
        <v>920</v>
      </c>
      <c r="N133" s="142">
        <f>IF(J133=1,(+M133*Precios!$X$3),0)</f>
        <v>0</v>
      </c>
      <c r="O133" s="143">
        <f>+M133-N133</f>
        <v>920</v>
      </c>
      <c r="P133" s="27"/>
      <c r="Q133" s="93">
        <f>+O133-P133</f>
        <v>920</v>
      </c>
      <c r="R133" s="144">
        <f>IF(J133=1,0,Q133)</f>
        <v>920</v>
      </c>
      <c r="S133" s="144">
        <f>IF(J133=2,0,Q133)</f>
        <v>0</v>
      </c>
    </row>
    <row r="134" spans="1:19" x14ac:dyDescent="0.25">
      <c r="A134" s="95"/>
      <c r="B134" s="32"/>
      <c r="C134" s="26"/>
      <c r="D134" s="110"/>
      <c r="E134" s="110"/>
      <c r="F134" s="110"/>
      <c r="G134" s="32">
        <v>101</v>
      </c>
      <c r="H134" s="34">
        <v>1</v>
      </c>
      <c r="I134" s="157">
        <f>IF(G134=Precios!$V$4,Precios!$W$4,IF(G134=Precios!$V$5,Precios!$W$5,IF(G134=Precios!$V$6,Precios!$W$6,IF(G134=Precios!$V$7,Precios!$W$7,IF(G134=Precios!$V$8,Precios!$W$8,IF(G134=Precios!$V$9,Precios!$W$9,IF(G134=Precios!$V$10,Precios!$W$10,IF(G134=Precios!$V$11,Precios!$W$11,IF(G134=Precios!$V$12,Precios!$W$12,IF(G134=Precios!$V$13,Precios!$W$13,IF(G134=Precios!$V$14,Precios!$W$14,IF(G134=Precios!$V$15,Precios!$W$15,IF(G134=Precios!$V$16,Precios!$W$16,IF(G134=Precios!$V$17,Precios!$W$17,IF(G134=Precios!$V$18,Precios!$W$18,0)))))))))))))))</f>
        <v>231.57894736842107</v>
      </c>
      <c r="J134" s="32">
        <v>2</v>
      </c>
      <c r="K134" s="82">
        <f>IF(J134=1,I134,IF(J134=2,I134*(1-Precios!$Z$3),0))</f>
        <v>220</v>
      </c>
      <c r="L134" s="82">
        <f t="shared" si="14"/>
        <v>220</v>
      </c>
      <c r="M134" s="33"/>
      <c r="N134" s="28"/>
      <c r="O134" s="28"/>
      <c r="P134" s="28"/>
      <c r="Q134" s="28"/>
      <c r="R134" s="28"/>
      <c r="S134" s="96"/>
    </row>
    <row r="135" spans="1:19" ht="15.75" thickBot="1" x14ac:dyDescent="0.3">
      <c r="A135" s="115"/>
      <c r="B135" s="116"/>
      <c r="C135" s="117"/>
      <c r="D135" s="118"/>
      <c r="E135" s="118"/>
      <c r="F135" s="118"/>
      <c r="G135" s="116"/>
      <c r="H135" s="119"/>
      <c r="I135" s="158">
        <f>IF(G135=Precios!$V$4,Precios!$W$4,IF(G135=Precios!$V$5,Precios!$W$5,IF(G135=Precios!$V$6,Precios!$W$6,IF(G135=Precios!$V$7,Precios!$W$7,IF(G135=Precios!$V$8,Precios!$W$8,IF(G135=Precios!$V$9,Precios!$W$9,IF(G135=Precios!$V$10,Precios!$W$10,IF(G135=Precios!$V$11,Precios!$W$11,IF(G135=Precios!$V$12,Precios!$W$12,IF(G135=Precios!$V$13,Precios!$W$13,IF(G135=Precios!$V$14,Precios!$W$14,IF(G135=Precios!$V$15,Precios!$W$15,IF(G135=Precios!$V$16,Precios!$W$16,IF(G135=Precios!$V$17,Precios!$W$17,IF(G135=Precios!$V$18,Precios!$W$18,0)))))))))))))))</f>
        <v>0</v>
      </c>
      <c r="J135" s="116"/>
      <c r="K135" s="147">
        <f>IF(J135=1,I135,IF(J135=2,I135*(1-Precios!$Z$3),0))</f>
        <v>0</v>
      </c>
      <c r="L135" s="147">
        <f t="shared" si="14"/>
        <v>0</v>
      </c>
      <c r="M135" s="33"/>
      <c r="N135" s="28"/>
      <c r="O135" s="28"/>
      <c r="P135" s="28"/>
      <c r="Q135" s="28"/>
      <c r="R135" s="28"/>
      <c r="S135" s="96"/>
    </row>
    <row r="136" spans="1:19" x14ac:dyDescent="0.25">
      <c r="A136" s="84">
        <v>43550</v>
      </c>
      <c r="B136" s="87">
        <v>115</v>
      </c>
      <c r="C136" s="85" t="s">
        <v>128</v>
      </c>
      <c r="D136" s="109" t="s">
        <v>118</v>
      </c>
      <c r="E136" s="109" t="s">
        <v>106</v>
      </c>
      <c r="F136" s="109" t="s">
        <v>107</v>
      </c>
      <c r="G136" s="87">
        <v>105</v>
      </c>
      <c r="H136" s="86">
        <v>1</v>
      </c>
      <c r="I136" s="156">
        <f>IF(G136=Precios!$V$4,Precios!$W$4,IF(G136=Precios!$V$5,Precios!$W$5,IF(G136=Precios!$V$6,Precios!$W$6,IF(G136=Precios!$V$7,Precios!$W$7,IF(G136=Precios!$V$8,Precios!$W$8,IF(G136=Precios!$V$9,Precios!$W$9,IF(G136=Precios!$V$10,Precios!$W$10,IF(G136=Precios!$V$11,Precios!$W$11,IF(G136=Precios!$V$12,Precios!$W$12,IF(G136=Precios!$V$13,Precios!$W$13,IF(G136=Precios!$V$14,Precios!$W$14,IF(G136=Precios!$V$15,Precios!$W$15,IF(G136=Precios!$V$16,Precios!$W$16,IF(G136=Precios!$V$17,Precios!$W$17,IF(G136=Precios!$V$18,Precios!$W$18,0)))))))))))))))</f>
        <v>736.84210526315792</v>
      </c>
      <c r="J136" s="87">
        <v>1</v>
      </c>
      <c r="K136" s="88">
        <f>IF(J136=1,I136,IF(J136=2,I136*(1-Precios!$Z$3),0))</f>
        <v>736.84210526315792</v>
      </c>
      <c r="L136" s="88">
        <f t="shared" ref="L136:L168" si="15">+H136*K136</f>
        <v>736.84210526315792</v>
      </c>
      <c r="M136" s="89">
        <f>+SUM(L136:L138)</f>
        <v>1200</v>
      </c>
      <c r="N136" s="90">
        <f>IF(J136=1,(+M136*Precios!$X$3),0)</f>
        <v>28.919999999999998</v>
      </c>
      <c r="O136" s="91">
        <f>+M136-N136</f>
        <v>1171.08</v>
      </c>
      <c r="P136" s="92"/>
      <c r="Q136" s="93">
        <f>+O136-P136</f>
        <v>1171.08</v>
      </c>
      <c r="R136" s="94">
        <f>IF(J136=1,0,Q136)</f>
        <v>0</v>
      </c>
      <c r="S136" s="145">
        <f>IF(J136=2,0,Q136)</f>
        <v>1171.08</v>
      </c>
    </row>
    <row r="137" spans="1:19" x14ac:dyDescent="0.25">
      <c r="A137" s="95"/>
      <c r="B137" s="32"/>
      <c r="C137" s="26"/>
      <c r="D137" s="110"/>
      <c r="E137" s="110"/>
      <c r="F137" s="110"/>
      <c r="G137" s="32">
        <v>103</v>
      </c>
      <c r="H137" s="34">
        <v>1</v>
      </c>
      <c r="I137" s="157">
        <f>IF(G137=Precios!$V$4,Precios!$W$4,IF(G137=Precios!$V$5,Precios!$W$5,IF(G137=Precios!$V$6,Precios!$W$6,IF(G137=Precios!$V$7,Precios!$W$7,IF(G137=Precios!$V$8,Precios!$W$8,IF(G137=Precios!$V$9,Precios!$W$9,IF(G137=Precios!$V$10,Precios!$W$10,IF(G137=Precios!$V$11,Precios!$W$11,IF(G137=Precios!$V$12,Precios!$W$12,IF(G137=Precios!$V$13,Precios!$W$13,IF(G137=Precios!$V$14,Precios!$W$14,IF(G137=Precios!$V$15,Precios!$W$15,IF(G137=Precios!$V$16,Precios!$W$16,IF(G137=Precios!$V$17,Precios!$W$17,IF(G137=Precios!$V$18,Precios!$W$18,0)))))))))))))))</f>
        <v>463.15789473684214</v>
      </c>
      <c r="J137" s="32">
        <v>1</v>
      </c>
      <c r="K137" s="82">
        <f>IF(J137=1,I137,IF(J137=2,I137*(1-Precios!$Z$3),0))</f>
        <v>463.15789473684214</v>
      </c>
      <c r="L137" s="82">
        <f t="shared" si="15"/>
        <v>463.15789473684214</v>
      </c>
      <c r="M137" s="33"/>
      <c r="N137" s="28"/>
      <c r="O137" s="28"/>
      <c r="P137" s="28"/>
      <c r="Q137" s="28"/>
      <c r="R137" s="28"/>
      <c r="S137" s="96"/>
    </row>
    <row r="138" spans="1:19" ht="15.75" thickBot="1" x14ac:dyDescent="0.3">
      <c r="A138" s="97"/>
      <c r="B138" s="100"/>
      <c r="C138" s="98"/>
      <c r="D138" s="111"/>
      <c r="E138" s="111"/>
      <c r="F138" s="111"/>
      <c r="G138" s="100"/>
      <c r="H138" s="99"/>
      <c r="I138" s="158">
        <f>IF(G138=Precios!$V$4,Precios!$W$4,IF(G138=Precios!$V$5,Precios!$W$5,IF(G138=Precios!$V$6,Precios!$W$6,IF(G138=Precios!$V$7,Precios!$W$7,IF(G138=Precios!$V$8,Precios!$W$8,IF(G138=Precios!$V$9,Precios!$W$9,IF(G138=Precios!$V$10,Precios!$W$10,IF(G138=Precios!$V$11,Precios!$W$11,IF(G138=Precios!$V$12,Precios!$W$12,IF(G138=Precios!$V$13,Precios!$W$13,IF(G138=Precios!$V$14,Precios!$W$14,IF(G138=Precios!$V$15,Precios!$W$15,IF(G138=Precios!$V$16,Precios!$W$16,IF(G138=Precios!$V$17,Precios!$W$17,IF(G138=Precios!$V$18,Precios!$W$18,0)))))))))))))))</f>
        <v>0</v>
      </c>
      <c r="J138" s="100"/>
      <c r="K138" s="101">
        <f>IF(J138=1,I138,IF(J138=2,I138*(1-Precios!$Z$3),0))</f>
        <v>0</v>
      </c>
      <c r="L138" s="101">
        <f t="shared" si="15"/>
        <v>0</v>
      </c>
      <c r="M138" s="102"/>
      <c r="N138" s="103"/>
      <c r="O138" s="103"/>
      <c r="P138" s="103"/>
      <c r="Q138" s="103"/>
      <c r="R138" s="103"/>
      <c r="S138" s="104"/>
    </row>
    <row r="139" spans="1:19" x14ac:dyDescent="0.25">
      <c r="A139" s="84"/>
      <c r="B139" s="87"/>
      <c r="C139" s="85"/>
      <c r="D139" s="109"/>
      <c r="E139" s="109"/>
      <c r="F139" s="109"/>
      <c r="G139" s="87"/>
      <c r="H139" s="86"/>
      <c r="I139" s="156">
        <f>IF(G139=Precios!$V$4,Precios!$W$4,IF(G139=Precios!$V$5,Precios!$W$5,IF(G139=Precios!$V$6,Precios!$W$6,IF(G139=Precios!$V$7,Precios!$W$7,IF(G139=Precios!$V$8,Precios!$W$8,IF(G139=Precios!$V$9,Precios!$W$9,IF(G139=Precios!$V$10,Precios!$W$10,IF(G139=Precios!$V$11,Precios!$W$11,IF(G139=Precios!$V$12,Precios!$W$12,IF(G139=Precios!$V$13,Precios!$W$13,IF(G139=Precios!$V$14,Precios!$W$14,IF(G139=Precios!$V$15,Precios!$W$15,IF(G139=Precios!$V$16,Precios!$W$16,IF(G139=Precios!$V$17,Precios!$W$17,IF(G139=Precios!$V$18,Precios!$W$18,0)))))))))))))))</f>
        <v>0</v>
      </c>
      <c r="J139" s="87"/>
      <c r="K139" s="88">
        <f>IF(J139=1,I139,IF(J139=2,I139*(1-Precios!$Z$3),0))</f>
        <v>0</v>
      </c>
      <c r="L139" s="88">
        <f t="shared" si="15"/>
        <v>0</v>
      </c>
      <c r="M139" s="89">
        <f>+SUM(L139:L141)</f>
        <v>0</v>
      </c>
      <c r="N139" s="90">
        <f>IF(J139=1,(+M139*Precios!$X$3),0)</f>
        <v>0</v>
      </c>
      <c r="O139" s="91">
        <f>+M139-N139</f>
        <v>0</v>
      </c>
      <c r="P139" s="92"/>
      <c r="Q139" s="93">
        <f>+O139-P139</f>
        <v>0</v>
      </c>
      <c r="R139" s="94">
        <f>IF(J139=1,0,Q139)</f>
        <v>0</v>
      </c>
      <c r="S139" s="145">
        <f>IF(J139=2,0,Q139)</f>
        <v>0</v>
      </c>
    </row>
    <row r="140" spans="1:19" x14ac:dyDescent="0.25">
      <c r="A140" s="95"/>
      <c r="B140" s="32"/>
      <c r="C140" s="26"/>
      <c r="D140" s="110"/>
      <c r="E140" s="110"/>
      <c r="F140" s="110"/>
      <c r="G140" s="32"/>
      <c r="H140" s="34"/>
      <c r="I140" s="157">
        <f>IF(G140=Precios!$V$4,Precios!$W$4,IF(G140=Precios!$V$5,Precios!$W$5,IF(G140=Precios!$V$6,Precios!$W$6,IF(G140=Precios!$V$7,Precios!$W$7,IF(G140=Precios!$V$8,Precios!$W$8,IF(G140=Precios!$V$9,Precios!$W$9,IF(G140=Precios!$V$10,Precios!$W$10,IF(G140=Precios!$V$11,Precios!$W$11,IF(G140=Precios!$V$12,Precios!$W$12,IF(G140=Precios!$V$13,Precios!$W$13,IF(G140=Precios!$V$14,Precios!$W$14,IF(G140=Precios!$V$15,Precios!$W$15,IF(G140=Precios!$V$16,Precios!$W$16,IF(G140=Precios!$V$17,Precios!$W$17,IF(G140=Precios!$V$18,Precios!$W$18,0)))))))))))))))</f>
        <v>0</v>
      </c>
      <c r="J140" s="32"/>
      <c r="K140" s="82">
        <f>IF(J140=1,I140,IF(J140=2,I140*(1-Precios!$Z$3),0))</f>
        <v>0</v>
      </c>
      <c r="L140" s="82">
        <f t="shared" si="15"/>
        <v>0</v>
      </c>
      <c r="M140" s="33"/>
      <c r="N140" s="28"/>
      <c r="O140" s="28"/>
      <c r="P140" s="28"/>
      <c r="Q140" s="28"/>
      <c r="R140" s="28"/>
      <c r="S140" s="96"/>
    </row>
    <row r="141" spans="1:19" ht="15.75" thickBot="1" x14ac:dyDescent="0.3">
      <c r="A141" s="97"/>
      <c r="B141" s="100"/>
      <c r="C141" s="98"/>
      <c r="D141" s="111"/>
      <c r="E141" s="111"/>
      <c r="F141" s="111"/>
      <c r="G141" s="100"/>
      <c r="H141" s="99"/>
      <c r="I141" s="158">
        <f>IF(G141=Precios!$V$4,Precios!$W$4,IF(G141=Precios!$V$5,Precios!$W$5,IF(G141=Precios!$V$6,Precios!$W$6,IF(G141=Precios!$V$7,Precios!$W$7,IF(G141=Precios!$V$8,Precios!$W$8,IF(G141=Precios!$V$9,Precios!$W$9,IF(G141=Precios!$V$10,Precios!$W$10,IF(G141=Precios!$V$11,Precios!$W$11,IF(G141=Precios!$V$12,Precios!$W$12,IF(G141=Precios!$V$13,Precios!$W$13,IF(G141=Precios!$V$14,Precios!$W$14,IF(G141=Precios!$V$15,Precios!$W$15,IF(G141=Precios!$V$16,Precios!$W$16,IF(G141=Precios!$V$17,Precios!$W$17,IF(G141=Precios!$V$18,Precios!$W$18,0)))))))))))))))</f>
        <v>0</v>
      </c>
      <c r="J141" s="100"/>
      <c r="K141" s="101">
        <f>IF(J141=1,I141,IF(J141=2,I141*(1-Precios!$Z$3),0))</f>
        <v>0</v>
      </c>
      <c r="L141" s="101">
        <f t="shared" si="15"/>
        <v>0</v>
      </c>
      <c r="M141" s="102"/>
      <c r="N141" s="103"/>
      <c r="O141" s="103"/>
      <c r="P141" s="103"/>
      <c r="Q141" s="103"/>
      <c r="R141" s="103"/>
      <c r="S141" s="104"/>
    </row>
    <row r="142" spans="1:19" x14ac:dyDescent="0.25">
      <c r="A142" s="84"/>
      <c r="B142" s="87"/>
      <c r="C142" s="85"/>
      <c r="D142" s="109"/>
      <c r="E142" s="109"/>
      <c r="F142" s="109"/>
      <c r="G142" s="87"/>
      <c r="H142" s="86"/>
      <c r="I142" s="156">
        <f>IF(G142=Precios!$V$4,Precios!$W$4,IF(G142=Precios!$V$5,Precios!$W$5,IF(G142=Precios!$V$6,Precios!$W$6,IF(G142=Precios!$V$7,Precios!$W$7,IF(G142=Precios!$V$8,Precios!$W$8,IF(G142=Precios!$V$9,Precios!$W$9,IF(G142=Precios!$V$10,Precios!$W$10,IF(G142=Precios!$V$11,Precios!$W$11,IF(G142=Precios!$V$12,Precios!$W$12,IF(G142=Precios!$V$13,Precios!$W$13,IF(G142=Precios!$V$14,Precios!$W$14,IF(G142=Precios!$V$15,Precios!$W$15,IF(G142=Precios!$V$16,Precios!$W$16,IF(G142=Precios!$V$17,Precios!$W$17,IF(G142=Precios!$V$18,Precios!$W$18,0)))))))))))))))</f>
        <v>0</v>
      </c>
      <c r="J142" s="87"/>
      <c r="K142" s="88">
        <f>IF(J142=1,I142,IF(J142=2,I142*(1-Precios!$Z$3),0))</f>
        <v>0</v>
      </c>
      <c r="L142" s="88">
        <f t="shared" si="15"/>
        <v>0</v>
      </c>
      <c r="M142" s="89">
        <f>+SUM(L142:L144)</f>
        <v>0</v>
      </c>
      <c r="N142" s="90">
        <f>IF(J142=1,(+M142*Precios!$X$3),0)</f>
        <v>0</v>
      </c>
      <c r="O142" s="91">
        <f>+M142-N142</f>
        <v>0</v>
      </c>
      <c r="P142" s="92"/>
      <c r="Q142" s="93">
        <f>+O142-P142</f>
        <v>0</v>
      </c>
      <c r="R142" s="94">
        <f>IF(J142=1,0,Q142)</f>
        <v>0</v>
      </c>
      <c r="S142" s="145">
        <f>IF(J142=2,0,Q142)</f>
        <v>0</v>
      </c>
    </row>
    <row r="143" spans="1:19" x14ac:dyDescent="0.25">
      <c r="A143" s="95"/>
      <c r="B143" s="32"/>
      <c r="C143" s="26"/>
      <c r="D143" s="110"/>
      <c r="E143" s="110"/>
      <c r="F143" s="110"/>
      <c r="G143" s="32"/>
      <c r="H143" s="34"/>
      <c r="I143" s="157">
        <f>IF(G143=Precios!$V$4,Precios!$W$4,IF(G143=Precios!$V$5,Precios!$W$5,IF(G143=Precios!$V$6,Precios!$W$6,IF(G143=Precios!$V$7,Precios!$W$7,IF(G143=Precios!$V$8,Precios!$W$8,IF(G143=Precios!$V$9,Precios!$W$9,IF(G143=Precios!$V$10,Precios!$W$10,IF(G143=Precios!$V$11,Precios!$W$11,IF(G143=Precios!$V$12,Precios!$W$12,IF(G143=Precios!$V$13,Precios!$W$13,IF(G143=Precios!$V$14,Precios!$W$14,IF(G143=Precios!$V$15,Precios!$W$15,IF(G143=Precios!$V$16,Precios!$W$16,IF(G143=Precios!$V$17,Precios!$W$17,IF(G143=Precios!$V$18,Precios!$W$18,0)))))))))))))))</f>
        <v>0</v>
      </c>
      <c r="J143" s="32"/>
      <c r="K143" s="82">
        <f>IF(J143=1,I143,IF(J143=2,I143*(1-Precios!$Z$3),0))</f>
        <v>0</v>
      </c>
      <c r="L143" s="82">
        <f t="shared" si="15"/>
        <v>0</v>
      </c>
      <c r="M143" s="33"/>
      <c r="N143" s="28"/>
      <c r="O143" s="28"/>
      <c r="P143" s="28"/>
      <c r="Q143" s="28"/>
      <c r="R143" s="28"/>
      <c r="S143" s="96"/>
    </row>
    <row r="144" spans="1:19" ht="15.75" thickBot="1" x14ac:dyDescent="0.3">
      <c r="A144" s="97"/>
      <c r="B144" s="100"/>
      <c r="C144" s="98"/>
      <c r="D144" s="111"/>
      <c r="E144" s="111"/>
      <c r="F144" s="111"/>
      <c r="G144" s="100"/>
      <c r="H144" s="99"/>
      <c r="I144" s="158">
        <f>IF(G144=Precios!$V$4,Precios!$W$4,IF(G144=Precios!$V$5,Precios!$W$5,IF(G144=Precios!$V$6,Precios!$W$6,IF(G144=Precios!$V$7,Precios!$W$7,IF(G144=Precios!$V$8,Precios!$W$8,IF(G144=Precios!$V$9,Precios!$W$9,IF(G144=Precios!$V$10,Precios!$W$10,IF(G144=Precios!$V$11,Precios!$W$11,IF(G144=Precios!$V$12,Precios!$W$12,IF(G144=Precios!$V$13,Precios!$W$13,IF(G144=Precios!$V$14,Precios!$W$14,IF(G144=Precios!$V$15,Precios!$W$15,IF(G144=Precios!$V$16,Precios!$W$16,IF(G144=Precios!$V$17,Precios!$W$17,IF(G144=Precios!$V$18,Precios!$W$18,0)))))))))))))))</f>
        <v>0</v>
      </c>
      <c r="J144" s="100"/>
      <c r="K144" s="101">
        <f>IF(J144=1,I144,IF(J144=2,I144*(1-Precios!$Z$3),0))</f>
        <v>0</v>
      </c>
      <c r="L144" s="101">
        <f t="shared" si="15"/>
        <v>0</v>
      </c>
      <c r="M144" s="102"/>
      <c r="N144" s="103"/>
      <c r="O144" s="103"/>
      <c r="P144" s="103"/>
      <c r="Q144" s="103"/>
      <c r="R144" s="103"/>
      <c r="S144" s="104"/>
    </row>
    <row r="145" spans="1:19" x14ac:dyDescent="0.25">
      <c r="A145" s="84"/>
      <c r="B145" s="87"/>
      <c r="C145" s="85"/>
      <c r="D145" s="109"/>
      <c r="E145" s="109"/>
      <c r="F145" s="109"/>
      <c r="G145" s="87"/>
      <c r="H145" s="86"/>
      <c r="I145" s="156">
        <f>IF(G145=Precios!$V$4,Precios!$W$4,IF(G145=Precios!$V$5,Precios!$W$5,IF(G145=Precios!$V$6,Precios!$W$6,IF(G145=Precios!$V$7,Precios!$W$7,IF(G145=Precios!$V$8,Precios!$W$8,IF(G145=Precios!$V$9,Precios!$W$9,IF(G145=Precios!$V$10,Precios!$W$10,IF(G145=Precios!$V$11,Precios!$W$11,IF(G145=Precios!$V$12,Precios!$W$12,IF(G145=Precios!$V$13,Precios!$W$13,IF(G145=Precios!$V$14,Precios!$W$14,IF(G145=Precios!$V$15,Precios!$W$15,IF(G145=Precios!$V$16,Precios!$W$16,IF(G145=Precios!$V$17,Precios!$W$17,IF(G145=Precios!$V$18,Precios!$W$18,0)))))))))))))))</f>
        <v>0</v>
      </c>
      <c r="J145" s="87"/>
      <c r="K145" s="88">
        <f>IF(J145=1,I145,IF(J145=2,I145*(1-Precios!$Z$3),0))</f>
        <v>0</v>
      </c>
      <c r="L145" s="88">
        <f t="shared" si="15"/>
        <v>0</v>
      </c>
      <c r="M145" s="89">
        <f>+SUM(L145:L147)</f>
        <v>0</v>
      </c>
      <c r="N145" s="90">
        <f>IF(J145=1,(+M145*Precios!$X$3),0)</f>
        <v>0</v>
      </c>
      <c r="O145" s="91">
        <f>+M145-N145</f>
        <v>0</v>
      </c>
      <c r="P145" s="92"/>
      <c r="Q145" s="93">
        <f>+O145-P145</f>
        <v>0</v>
      </c>
      <c r="R145" s="94">
        <f>IF(J145=1,0,Q145)</f>
        <v>0</v>
      </c>
      <c r="S145" s="145">
        <f>IF(J145=2,0,Q145)</f>
        <v>0</v>
      </c>
    </row>
    <row r="146" spans="1:19" x14ac:dyDescent="0.25">
      <c r="A146" s="95"/>
      <c r="B146" s="32"/>
      <c r="C146" s="26"/>
      <c r="D146" s="110"/>
      <c r="E146" s="110"/>
      <c r="F146" s="110"/>
      <c r="G146" s="32"/>
      <c r="H146" s="34"/>
      <c r="I146" s="157">
        <f>IF(G146=Precios!$V$4,Precios!$W$4,IF(G146=Precios!$V$5,Precios!$W$5,IF(G146=Precios!$V$6,Precios!$W$6,IF(G146=Precios!$V$7,Precios!$W$7,IF(G146=Precios!$V$8,Precios!$W$8,IF(G146=Precios!$V$9,Precios!$W$9,IF(G146=Precios!$V$10,Precios!$W$10,IF(G146=Precios!$V$11,Precios!$W$11,IF(G146=Precios!$V$12,Precios!$W$12,IF(G146=Precios!$V$13,Precios!$W$13,IF(G146=Precios!$V$14,Precios!$W$14,IF(G146=Precios!$V$15,Precios!$W$15,IF(G146=Precios!$V$16,Precios!$W$16,IF(G146=Precios!$V$17,Precios!$W$17,IF(G146=Precios!$V$18,Precios!$W$18,0)))))))))))))))</f>
        <v>0</v>
      </c>
      <c r="J146" s="32"/>
      <c r="K146" s="82">
        <f>IF(J146=1,I146,IF(J146=2,I146*(1-Precios!$Z$3),0))</f>
        <v>0</v>
      </c>
      <c r="L146" s="82">
        <f t="shared" si="15"/>
        <v>0</v>
      </c>
      <c r="M146" s="33"/>
      <c r="N146" s="28"/>
      <c r="O146" s="28"/>
      <c r="P146" s="28"/>
      <c r="Q146" s="28"/>
      <c r="R146" s="28"/>
      <c r="S146" s="96"/>
    </row>
    <row r="147" spans="1:19" ht="15.75" thickBot="1" x14ac:dyDescent="0.3">
      <c r="A147" s="97"/>
      <c r="B147" s="100"/>
      <c r="C147" s="98"/>
      <c r="D147" s="111"/>
      <c r="E147" s="111"/>
      <c r="F147" s="111"/>
      <c r="G147" s="100"/>
      <c r="H147" s="99"/>
      <c r="I147" s="158">
        <f>IF(G147=Precios!$V$4,Precios!$W$4,IF(G147=Precios!$V$5,Precios!$W$5,IF(G147=Precios!$V$6,Precios!$W$6,IF(G147=Precios!$V$7,Precios!$W$7,IF(G147=Precios!$V$8,Precios!$W$8,IF(G147=Precios!$V$9,Precios!$W$9,IF(G147=Precios!$V$10,Precios!$W$10,IF(G147=Precios!$V$11,Precios!$W$11,IF(G147=Precios!$V$12,Precios!$W$12,IF(G147=Precios!$V$13,Precios!$W$13,IF(G147=Precios!$V$14,Precios!$W$14,IF(G147=Precios!$V$15,Precios!$W$15,IF(G147=Precios!$V$16,Precios!$W$16,IF(G147=Precios!$V$17,Precios!$W$17,IF(G147=Precios!$V$18,Precios!$W$18,0)))))))))))))))</f>
        <v>0</v>
      </c>
      <c r="J147" s="100"/>
      <c r="K147" s="101">
        <f>IF(J147=1,I147,IF(J147=2,I147*(1-Precios!$Z$3),0))</f>
        <v>0</v>
      </c>
      <c r="L147" s="101">
        <f t="shared" si="15"/>
        <v>0</v>
      </c>
      <c r="M147" s="102"/>
      <c r="N147" s="103"/>
      <c r="O147" s="103"/>
      <c r="P147" s="103"/>
      <c r="Q147" s="103"/>
      <c r="R147" s="103"/>
      <c r="S147" s="104"/>
    </row>
    <row r="148" spans="1:19" x14ac:dyDescent="0.25">
      <c r="A148" s="84"/>
      <c r="B148" s="87"/>
      <c r="C148" s="85"/>
      <c r="D148" s="109"/>
      <c r="E148" s="109"/>
      <c r="F148" s="109"/>
      <c r="G148" s="87"/>
      <c r="H148" s="86"/>
      <c r="I148" s="156">
        <f>IF(G148=Precios!$V$4,Precios!$W$4,IF(G148=Precios!$V$5,Precios!$W$5,IF(G148=Precios!$V$6,Precios!$W$6,IF(G148=Precios!$V$7,Precios!$W$7,IF(G148=Precios!$V$8,Precios!$W$8,IF(G148=Precios!$V$9,Precios!$W$9,IF(G148=Precios!$V$10,Precios!$W$10,IF(G148=Precios!$V$11,Precios!$W$11,IF(G148=Precios!$V$12,Precios!$W$12,IF(G148=Precios!$V$13,Precios!$W$13,IF(G148=Precios!$V$14,Precios!$W$14,IF(G148=Precios!$V$15,Precios!$W$15,IF(G148=Precios!$V$16,Precios!$W$16,IF(G148=Precios!$V$17,Precios!$W$17,IF(G148=Precios!$V$18,Precios!$W$18,0)))))))))))))))</f>
        <v>0</v>
      </c>
      <c r="J148" s="87"/>
      <c r="K148" s="88">
        <f>IF(J148=1,I148,IF(J148=2,I148*(1-Precios!$Z$3),0))</f>
        <v>0</v>
      </c>
      <c r="L148" s="88">
        <f t="shared" si="15"/>
        <v>0</v>
      </c>
      <c r="M148" s="89">
        <f>+SUM(L148:L150)</f>
        <v>0</v>
      </c>
      <c r="N148" s="90">
        <f>IF(J148=1,(+M148*Precios!$X$3),0)</f>
        <v>0</v>
      </c>
      <c r="O148" s="91">
        <f>+M148-N148</f>
        <v>0</v>
      </c>
      <c r="P148" s="92"/>
      <c r="Q148" s="93">
        <f>+O148-P148</f>
        <v>0</v>
      </c>
      <c r="R148" s="94">
        <f>IF(J148=1,0,Q148)</f>
        <v>0</v>
      </c>
      <c r="S148" s="145">
        <f>IF(J148=2,0,Q148)</f>
        <v>0</v>
      </c>
    </row>
    <row r="149" spans="1:19" x14ac:dyDescent="0.25">
      <c r="A149" s="95"/>
      <c r="B149" s="32"/>
      <c r="C149" s="26"/>
      <c r="D149" s="110"/>
      <c r="E149" s="110"/>
      <c r="F149" s="110"/>
      <c r="G149" s="32"/>
      <c r="H149" s="34"/>
      <c r="I149" s="157">
        <f>IF(G149=Precios!$V$4,Precios!$W$4,IF(G149=Precios!$V$5,Precios!$W$5,IF(G149=Precios!$V$6,Precios!$W$6,IF(G149=Precios!$V$7,Precios!$W$7,IF(G149=Precios!$V$8,Precios!$W$8,IF(G149=Precios!$V$9,Precios!$W$9,IF(G149=Precios!$V$10,Precios!$W$10,IF(G149=Precios!$V$11,Precios!$W$11,IF(G149=Precios!$V$12,Precios!$W$12,IF(G149=Precios!$V$13,Precios!$W$13,IF(G149=Precios!$V$14,Precios!$W$14,IF(G149=Precios!$V$15,Precios!$W$15,IF(G149=Precios!$V$16,Precios!$W$16,IF(G149=Precios!$V$17,Precios!$W$17,IF(G149=Precios!$V$18,Precios!$W$18,0)))))))))))))))</f>
        <v>0</v>
      </c>
      <c r="J149" s="32"/>
      <c r="K149" s="82">
        <f>IF(J149=1,I149,IF(J149=2,I149*(1-Precios!$Z$3),0))</f>
        <v>0</v>
      </c>
      <c r="L149" s="82">
        <f t="shared" si="15"/>
        <v>0</v>
      </c>
      <c r="M149" s="33"/>
      <c r="N149" s="28"/>
      <c r="O149" s="28"/>
      <c r="P149" s="28"/>
      <c r="Q149" s="28"/>
      <c r="R149" s="28"/>
      <c r="S149" s="96"/>
    </row>
    <row r="150" spans="1:19" ht="15.75" thickBot="1" x14ac:dyDescent="0.3">
      <c r="A150" s="97"/>
      <c r="B150" s="100"/>
      <c r="C150" s="98"/>
      <c r="D150" s="111"/>
      <c r="E150" s="111"/>
      <c r="F150" s="111"/>
      <c r="G150" s="100"/>
      <c r="H150" s="99"/>
      <c r="I150" s="158">
        <f>IF(G150=Precios!$V$4,Precios!$W$4,IF(G150=Precios!$V$5,Precios!$W$5,IF(G150=Precios!$V$6,Precios!$W$6,IF(G150=Precios!$V$7,Precios!$W$7,IF(G150=Precios!$V$8,Precios!$W$8,IF(G150=Precios!$V$9,Precios!$W$9,IF(G150=Precios!$V$10,Precios!$W$10,IF(G150=Precios!$V$11,Precios!$W$11,IF(G150=Precios!$V$12,Precios!$W$12,IF(G150=Precios!$V$13,Precios!$W$13,IF(G150=Precios!$V$14,Precios!$W$14,IF(G150=Precios!$V$15,Precios!$W$15,IF(G150=Precios!$V$16,Precios!$W$16,IF(G150=Precios!$V$17,Precios!$W$17,IF(G150=Precios!$V$18,Precios!$W$18,0)))))))))))))))</f>
        <v>0</v>
      </c>
      <c r="J150" s="100"/>
      <c r="K150" s="101">
        <f>IF(J150=1,I150,IF(J150=2,I150*(1-Precios!$Z$3),0))</f>
        <v>0</v>
      </c>
      <c r="L150" s="101">
        <f t="shared" si="15"/>
        <v>0</v>
      </c>
      <c r="M150" s="102"/>
      <c r="N150" s="103"/>
      <c r="O150" s="103"/>
      <c r="P150" s="103"/>
      <c r="Q150" s="103"/>
      <c r="R150" s="103"/>
      <c r="S150" s="104"/>
    </row>
    <row r="151" spans="1:19" x14ac:dyDescent="0.25">
      <c r="A151" s="84"/>
      <c r="B151" s="87"/>
      <c r="C151" s="85"/>
      <c r="D151" s="109"/>
      <c r="E151" s="109"/>
      <c r="F151" s="109"/>
      <c r="G151" s="87"/>
      <c r="H151" s="86"/>
      <c r="I151" s="156">
        <f>IF(G151=Precios!$V$4,Precios!$W$4,IF(G151=Precios!$V$5,Precios!$W$5,IF(G151=Precios!$V$6,Precios!$W$6,IF(G151=Precios!$V$7,Precios!$W$7,IF(G151=Precios!$V$8,Precios!$W$8,IF(G151=Precios!$V$9,Precios!$W$9,IF(G151=Precios!$V$10,Precios!$W$10,IF(G151=Precios!$V$11,Precios!$W$11,IF(G151=Precios!$V$12,Precios!$W$12,IF(G151=Precios!$V$13,Precios!$W$13,IF(G151=Precios!$V$14,Precios!$W$14,IF(G151=Precios!$V$15,Precios!$W$15,IF(G151=Precios!$V$16,Precios!$W$16,IF(G151=Precios!$V$17,Precios!$W$17,IF(G151=Precios!$V$18,Precios!$W$18,0)))))))))))))))</f>
        <v>0</v>
      </c>
      <c r="J151" s="87"/>
      <c r="K151" s="88">
        <f>IF(J151=1,I151,IF(J151=2,I151*(1-Precios!$Z$3),0))</f>
        <v>0</v>
      </c>
      <c r="L151" s="88">
        <f t="shared" ref="L151:L162" si="16">+H151*K151</f>
        <v>0</v>
      </c>
      <c r="M151" s="89">
        <f>+SUM(L151:L153)</f>
        <v>0</v>
      </c>
      <c r="N151" s="90">
        <f>IF(J151=1,(+M151*Precios!$X$3),0)</f>
        <v>0</v>
      </c>
      <c r="O151" s="91">
        <f>+M151-N151</f>
        <v>0</v>
      </c>
      <c r="P151" s="92"/>
      <c r="Q151" s="93">
        <f>+O151-P151</f>
        <v>0</v>
      </c>
      <c r="R151" s="94">
        <f>IF(J151=1,0,Q151)</f>
        <v>0</v>
      </c>
      <c r="S151" s="145">
        <f>IF(J151=2,0,Q151)</f>
        <v>0</v>
      </c>
    </row>
    <row r="152" spans="1:19" x14ac:dyDescent="0.25">
      <c r="A152" s="95"/>
      <c r="B152" s="32"/>
      <c r="C152" s="26"/>
      <c r="D152" s="110"/>
      <c r="E152" s="110"/>
      <c r="F152" s="110"/>
      <c r="G152" s="32"/>
      <c r="H152" s="34"/>
      <c r="I152" s="157">
        <f>IF(G152=Precios!$V$4,Precios!$W$4,IF(G152=Precios!$V$5,Precios!$W$5,IF(G152=Precios!$V$6,Precios!$W$6,IF(G152=Precios!$V$7,Precios!$W$7,IF(G152=Precios!$V$8,Precios!$W$8,IF(G152=Precios!$V$9,Precios!$W$9,IF(G152=Precios!$V$10,Precios!$W$10,IF(G152=Precios!$V$11,Precios!$W$11,IF(G152=Precios!$V$12,Precios!$W$12,IF(G152=Precios!$V$13,Precios!$W$13,IF(G152=Precios!$V$14,Precios!$W$14,IF(G152=Precios!$V$15,Precios!$W$15,IF(G152=Precios!$V$16,Precios!$W$16,IF(G152=Precios!$V$17,Precios!$W$17,IF(G152=Precios!$V$18,Precios!$W$18,0)))))))))))))))</f>
        <v>0</v>
      </c>
      <c r="J152" s="32"/>
      <c r="K152" s="82">
        <f>IF(J152=1,I152,IF(J152=2,I152*(1-Precios!$Z$3),0))</f>
        <v>0</v>
      </c>
      <c r="L152" s="82">
        <f t="shared" si="16"/>
        <v>0</v>
      </c>
      <c r="M152" s="33"/>
      <c r="N152" s="28"/>
      <c r="O152" s="28"/>
      <c r="P152" s="28"/>
      <c r="Q152" s="28"/>
      <c r="R152" s="28"/>
      <c r="S152" s="96"/>
    </row>
    <row r="153" spans="1:19" ht="15.75" thickBot="1" x14ac:dyDescent="0.3">
      <c r="A153" s="97"/>
      <c r="B153" s="100"/>
      <c r="C153" s="98"/>
      <c r="D153" s="111"/>
      <c r="E153" s="111"/>
      <c r="F153" s="111"/>
      <c r="G153" s="100"/>
      <c r="H153" s="99"/>
      <c r="I153" s="158">
        <f>IF(G153=Precios!$V$4,Precios!$W$4,IF(G153=Precios!$V$5,Precios!$W$5,IF(G153=Precios!$V$6,Precios!$W$6,IF(G153=Precios!$V$7,Precios!$W$7,IF(G153=Precios!$V$8,Precios!$W$8,IF(G153=Precios!$V$9,Precios!$W$9,IF(G153=Precios!$V$10,Precios!$W$10,IF(G153=Precios!$V$11,Precios!$W$11,IF(G153=Precios!$V$12,Precios!$W$12,IF(G153=Precios!$V$13,Precios!$W$13,IF(G153=Precios!$V$14,Precios!$W$14,IF(G153=Precios!$V$15,Precios!$W$15,IF(G153=Precios!$V$16,Precios!$W$16,IF(G153=Precios!$V$17,Precios!$W$17,IF(G153=Precios!$V$18,Precios!$W$18,0)))))))))))))))</f>
        <v>0</v>
      </c>
      <c r="J153" s="100"/>
      <c r="K153" s="101">
        <f>IF(J153=1,I153,IF(J153=2,I153*(1-Precios!$Z$3),0))</f>
        <v>0</v>
      </c>
      <c r="L153" s="101">
        <f t="shared" si="16"/>
        <v>0</v>
      </c>
      <c r="M153" s="102"/>
      <c r="N153" s="103"/>
      <c r="O153" s="103"/>
      <c r="P153" s="103"/>
      <c r="Q153" s="103"/>
      <c r="R153" s="103"/>
      <c r="S153" s="104"/>
    </row>
    <row r="154" spans="1:19" x14ac:dyDescent="0.25">
      <c r="A154" s="84"/>
      <c r="B154" s="87"/>
      <c r="C154" s="85"/>
      <c r="D154" s="109"/>
      <c r="E154" s="109"/>
      <c r="F154" s="109"/>
      <c r="G154" s="87"/>
      <c r="H154" s="86"/>
      <c r="I154" s="156">
        <f>IF(G154=Precios!$V$4,Precios!$W$4,IF(G154=Precios!$V$5,Precios!$W$5,IF(G154=Precios!$V$6,Precios!$W$6,IF(G154=Precios!$V$7,Precios!$W$7,IF(G154=Precios!$V$8,Precios!$W$8,IF(G154=Precios!$V$9,Precios!$W$9,IF(G154=Precios!$V$10,Precios!$W$10,IF(G154=Precios!$V$11,Precios!$W$11,IF(G154=Precios!$V$12,Precios!$W$12,IF(G154=Precios!$V$13,Precios!$W$13,IF(G154=Precios!$V$14,Precios!$W$14,IF(G154=Precios!$V$15,Precios!$W$15,IF(G154=Precios!$V$16,Precios!$W$16,IF(G154=Precios!$V$17,Precios!$W$17,IF(G154=Precios!$V$18,Precios!$W$18,0)))))))))))))))</f>
        <v>0</v>
      </c>
      <c r="J154" s="87"/>
      <c r="K154" s="88">
        <f>IF(J154=1,I154,IF(J154=2,I154*(1-Precios!$Z$3),0))</f>
        <v>0</v>
      </c>
      <c r="L154" s="88">
        <f t="shared" si="16"/>
        <v>0</v>
      </c>
      <c r="M154" s="89">
        <f>+SUM(L154:L156)</f>
        <v>0</v>
      </c>
      <c r="N154" s="90">
        <f>IF(J154=1,(+M154*Precios!$X$3),0)</f>
        <v>0</v>
      </c>
      <c r="O154" s="91">
        <f>+M154-N154</f>
        <v>0</v>
      </c>
      <c r="P154" s="92"/>
      <c r="Q154" s="93">
        <f>+O154-P154</f>
        <v>0</v>
      </c>
      <c r="R154" s="94">
        <f>IF(J154=1,0,Q154)</f>
        <v>0</v>
      </c>
      <c r="S154" s="145">
        <f>IF(J154=2,0,Q154)</f>
        <v>0</v>
      </c>
    </row>
    <row r="155" spans="1:19" x14ac:dyDescent="0.25">
      <c r="A155" s="95"/>
      <c r="B155" s="32"/>
      <c r="C155" s="26"/>
      <c r="D155" s="110"/>
      <c r="E155" s="110"/>
      <c r="F155" s="110"/>
      <c r="G155" s="32"/>
      <c r="H155" s="34"/>
      <c r="I155" s="157">
        <f>IF(G155=Precios!$V$4,Precios!$W$4,IF(G155=Precios!$V$5,Precios!$W$5,IF(G155=Precios!$V$6,Precios!$W$6,IF(G155=Precios!$V$7,Precios!$W$7,IF(G155=Precios!$V$8,Precios!$W$8,IF(G155=Precios!$V$9,Precios!$W$9,IF(G155=Precios!$V$10,Precios!$W$10,IF(G155=Precios!$V$11,Precios!$W$11,IF(G155=Precios!$V$12,Precios!$W$12,IF(G155=Precios!$V$13,Precios!$W$13,IF(G155=Precios!$V$14,Precios!$W$14,IF(G155=Precios!$V$15,Precios!$W$15,IF(G155=Precios!$V$16,Precios!$W$16,IF(G155=Precios!$V$17,Precios!$W$17,IF(G155=Precios!$V$18,Precios!$W$18,0)))))))))))))))</f>
        <v>0</v>
      </c>
      <c r="J155" s="32"/>
      <c r="K155" s="82">
        <f>IF(J155=1,I155,IF(J155=2,I155*(1-Precios!$Z$3),0))</f>
        <v>0</v>
      </c>
      <c r="L155" s="82">
        <f t="shared" si="16"/>
        <v>0</v>
      </c>
      <c r="M155" s="33"/>
      <c r="N155" s="28"/>
      <c r="O155" s="28"/>
      <c r="P155" s="28"/>
      <c r="Q155" s="28"/>
      <c r="R155" s="28"/>
      <c r="S155" s="96"/>
    </row>
    <row r="156" spans="1:19" ht="15.75" thickBot="1" x14ac:dyDescent="0.3">
      <c r="A156" s="97"/>
      <c r="B156" s="100"/>
      <c r="C156" s="98"/>
      <c r="D156" s="111"/>
      <c r="E156" s="111"/>
      <c r="F156" s="111"/>
      <c r="G156" s="100"/>
      <c r="H156" s="99"/>
      <c r="I156" s="158">
        <f>IF(G156=Precios!$V$4,Precios!$W$4,IF(G156=Precios!$V$5,Precios!$W$5,IF(G156=Precios!$V$6,Precios!$W$6,IF(G156=Precios!$V$7,Precios!$W$7,IF(G156=Precios!$V$8,Precios!$W$8,IF(G156=Precios!$V$9,Precios!$W$9,IF(G156=Precios!$V$10,Precios!$W$10,IF(G156=Precios!$V$11,Precios!$W$11,IF(G156=Precios!$V$12,Precios!$W$12,IF(G156=Precios!$V$13,Precios!$W$13,IF(G156=Precios!$V$14,Precios!$W$14,IF(G156=Precios!$V$15,Precios!$W$15,IF(G156=Precios!$V$16,Precios!$W$16,IF(G156=Precios!$V$17,Precios!$W$17,IF(G156=Precios!$V$18,Precios!$W$18,0)))))))))))))))</f>
        <v>0</v>
      </c>
      <c r="J156" s="100"/>
      <c r="K156" s="101">
        <f>IF(J156=1,I156,IF(J156=2,I156*(1-Precios!$Z$3),0))</f>
        <v>0</v>
      </c>
      <c r="L156" s="101">
        <f t="shared" si="16"/>
        <v>0</v>
      </c>
      <c r="M156" s="102"/>
      <c r="N156" s="103"/>
      <c r="O156" s="103"/>
      <c r="P156" s="103"/>
      <c r="Q156" s="103"/>
      <c r="R156" s="103"/>
      <c r="S156" s="104"/>
    </row>
    <row r="157" spans="1:19" x14ac:dyDescent="0.25">
      <c r="A157" s="84"/>
      <c r="B157" s="87"/>
      <c r="C157" s="85"/>
      <c r="D157" s="109"/>
      <c r="E157" s="109"/>
      <c r="F157" s="109"/>
      <c r="G157" s="87"/>
      <c r="H157" s="86"/>
      <c r="I157" s="156">
        <f>IF(G157=Precios!$V$4,Precios!$W$4,IF(G157=Precios!$V$5,Precios!$W$5,IF(G157=Precios!$V$6,Precios!$W$6,IF(G157=Precios!$V$7,Precios!$W$7,IF(G157=Precios!$V$8,Precios!$W$8,IF(G157=Precios!$V$9,Precios!$W$9,IF(G157=Precios!$V$10,Precios!$W$10,IF(G157=Precios!$V$11,Precios!$W$11,IF(G157=Precios!$V$12,Precios!$W$12,IF(G157=Precios!$V$13,Precios!$W$13,IF(G157=Precios!$V$14,Precios!$W$14,IF(G157=Precios!$V$15,Precios!$W$15,IF(G157=Precios!$V$16,Precios!$W$16,IF(G157=Precios!$V$17,Precios!$W$17,IF(G157=Precios!$V$18,Precios!$W$18,0)))))))))))))))</f>
        <v>0</v>
      </c>
      <c r="J157" s="87"/>
      <c r="K157" s="88">
        <f>IF(J157=1,I157,IF(J157=2,I157*(1-Precios!$Z$3),0))</f>
        <v>0</v>
      </c>
      <c r="L157" s="88">
        <f t="shared" si="16"/>
        <v>0</v>
      </c>
      <c r="M157" s="89">
        <f>+SUM(L157:L159)</f>
        <v>0</v>
      </c>
      <c r="N157" s="90">
        <f>IF(J157=1,(+M157*Precios!$X$3),0)</f>
        <v>0</v>
      </c>
      <c r="O157" s="91">
        <f>+M157-N157</f>
        <v>0</v>
      </c>
      <c r="P157" s="92"/>
      <c r="Q157" s="93">
        <f>+O157-P157</f>
        <v>0</v>
      </c>
      <c r="R157" s="94">
        <f>IF(J157=1,0,Q157)</f>
        <v>0</v>
      </c>
      <c r="S157" s="145">
        <f>IF(J157=2,0,Q157)</f>
        <v>0</v>
      </c>
    </row>
    <row r="158" spans="1:19" x14ac:dyDescent="0.25">
      <c r="A158" s="95"/>
      <c r="B158" s="32"/>
      <c r="C158" s="26"/>
      <c r="D158" s="110"/>
      <c r="E158" s="110"/>
      <c r="F158" s="110"/>
      <c r="G158" s="32"/>
      <c r="H158" s="34"/>
      <c r="I158" s="157">
        <f>IF(G158=Precios!$V$4,Precios!$W$4,IF(G158=Precios!$V$5,Precios!$W$5,IF(G158=Precios!$V$6,Precios!$W$6,IF(G158=Precios!$V$7,Precios!$W$7,IF(G158=Precios!$V$8,Precios!$W$8,IF(G158=Precios!$V$9,Precios!$W$9,IF(G158=Precios!$V$10,Precios!$W$10,IF(G158=Precios!$V$11,Precios!$W$11,IF(G158=Precios!$V$12,Precios!$W$12,IF(G158=Precios!$V$13,Precios!$W$13,IF(G158=Precios!$V$14,Precios!$W$14,IF(G158=Precios!$V$15,Precios!$W$15,IF(G158=Precios!$V$16,Precios!$W$16,IF(G158=Precios!$V$17,Precios!$W$17,IF(G158=Precios!$V$18,Precios!$W$18,0)))))))))))))))</f>
        <v>0</v>
      </c>
      <c r="J158" s="32"/>
      <c r="K158" s="82">
        <f>IF(J158=1,I158,IF(J158=2,I158*(1-Precios!$Z$3),0))</f>
        <v>0</v>
      </c>
      <c r="L158" s="82">
        <f t="shared" si="16"/>
        <v>0</v>
      </c>
      <c r="M158" s="33"/>
      <c r="N158" s="28"/>
      <c r="O158" s="28"/>
      <c r="P158" s="28"/>
      <c r="Q158" s="28"/>
      <c r="R158" s="28"/>
      <c r="S158" s="96"/>
    </row>
    <row r="159" spans="1:19" ht="15.75" thickBot="1" x14ac:dyDescent="0.3">
      <c r="A159" s="97"/>
      <c r="B159" s="100"/>
      <c r="C159" s="98"/>
      <c r="D159" s="111"/>
      <c r="E159" s="111"/>
      <c r="F159" s="111"/>
      <c r="G159" s="100"/>
      <c r="H159" s="99"/>
      <c r="I159" s="158">
        <f>IF(G159=Precios!$V$4,Precios!$W$4,IF(G159=Precios!$V$5,Precios!$W$5,IF(G159=Precios!$V$6,Precios!$W$6,IF(G159=Precios!$V$7,Precios!$W$7,IF(G159=Precios!$V$8,Precios!$W$8,IF(G159=Precios!$V$9,Precios!$W$9,IF(G159=Precios!$V$10,Precios!$W$10,IF(G159=Precios!$V$11,Precios!$W$11,IF(G159=Precios!$V$12,Precios!$W$12,IF(G159=Precios!$V$13,Precios!$W$13,IF(G159=Precios!$V$14,Precios!$W$14,IF(G159=Precios!$V$15,Precios!$W$15,IF(G159=Precios!$V$16,Precios!$W$16,IF(G159=Precios!$V$17,Precios!$W$17,IF(G159=Precios!$V$18,Precios!$W$18,0)))))))))))))))</f>
        <v>0</v>
      </c>
      <c r="J159" s="100"/>
      <c r="K159" s="101">
        <f>IF(J159=1,I159,IF(J159=2,I159*(1-Precios!$Z$3),0))</f>
        <v>0</v>
      </c>
      <c r="L159" s="101">
        <f t="shared" si="16"/>
        <v>0</v>
      </c>
      <c r="M159" s="102"/>
      <c r="N159" s="103"/>
      <c r="O159" s="103"/>
      <c r="P159" s="103"/>
      <c r="Q159" s="103"/>
      <c r="R159" s="103"/>
      <c r="S159" s="104"/>
    </row>
    <row r="160" spans="1:19" x14ac:dyDescent="0.25">
      <c r="A160" s="84"/>
      <c r="B160" s="87"/>
      <c r="C160" s="85"/>
      <c r="D160" s="109"/>
      <c r="E160" s="109"/>
      <c r="F160" s="109"/>
      <c r="G160" s="87"/>
      <c r="H160" s="86"/>
      <c r="I160" s="156">
        <f>IF(G160=Precios!$V$4,Precios!$W$4,IF(G160=Precios!$V$5,Precios!$W$5,IF(G160=Precios!$V$6,Precios!$W$6,IF(G160=Precios!$V$7,Precios!$W$7,IF(G160=Precios!$V$8,Precios!$W$8,IF(G160=Precios!$V$9,Precios!$W$9,IF(G160=Precios!$V$10,Precios!$W$10,IF(G160=Precios!$V$11,Precios!$W$11,IF(G160=Precios!$V$12,Precios!$W$12,IF(G160=Precios!$V$13,Precios!$W$13,IF(G160=Precios!$V$14,Precios!$W$14,IF(G160=Precios!$V$15,Precios!$W$15,IF(G160=Precios!$V$16,Precios!$W$16,IF(G160=Precios!$V$17,Precios!$W$17,IF(G160=Precios!$V$18,Precios!$W$18,0)))))))))))))))</f>
        <v>0</v>
      </c>
      <c r="J160" s="87"/>
      <c r="K160" s="88">
        <f>IF(J160=1,I160,IF(J160=2,I160*(1-Precios!$Z$3),0))</f>
        <v>0</v>
      </c>
      <c r="L160" s="88">
        <f t="shared" si="16"/>
        <v>0</v>
      </c>
      <c r="M160" s="89">
        <f>+SUM(L160:L162)</f>
        <v>0</v>
      </c>
      <c r="N160" s="90">
        <f>IF(J160=1,(+M160*Precios!$X$3),0)</f>
        <v>0</v>
      </c>
      <c r="O160" s="91">
        <f>+M160-N160</f>
        <v>0</v>
      </c>
      <c r="P160" s="92"/>
      <c r="Q160" s="93">
        <f>+O160-P160</f>
        <v>0</v>
      </c>
      <c r="R160" s="94">
        <f>IF(J160=1,0,Q160)</f>
        <v>0</v>
      </c>
      <c r="S160" s="145">
        <f>IF(J160=2,0,Q160)</f>
        <v>0</v>
      </c>
    </row>
    <row r="161" spans="1:19" x14ac:dyDescent="0.25">
      <c r="A161" s="95"/>
      <c r="B161" s="32"/>
      <c r="C161" s="26"/>
      <c r="D161" s="110"/>
      <c r="E161" s="110"/>
      <c r="F161" s="110"/>
      <c r="G161" s="32"/>
      <c r="H161" s="34"/>
      <c r="I161" s="157">
        <f>IF(G161=Precios!$V$4,Precios!$W$4,IF(G161=Precios!$V$5,Precios!$W$5,IF(G161=Precios!$V$6,Precios!$W$6,IF(G161=Precios!$V$7,Precios!$W$7,IF(G161=Precios!$V$8,Precios!$W$8,IF(G161=Precios!$V$9,Precios!$W$9,IF(G161=Precios!$V$10,Precios!$W$10,IF(G161=Precios!$V$11,Precios!$W$11,IF(G161=Precios!$V$12,Precios!$W$12,IF(G161=Precios!$V$13,Precios!$W$13,IF(G161=Precios!$V$14,Precios!$W$14,IF(G161=Precios!$V$15,Precios!$W$15,IF(G161=Precios!$V$16,Precios!$W$16,IF(G161=Precios!$V$17,Precios!$W$17,IF(G161=Precios!$V$18,Precios!$W$18,0)))))))))))))))</f>
        <v>0</v>
      </c>
      <c r="J161" s="32"/>
      <c r="K161" s="82">
        <f>IF(J161=1,I161,IF(J161=2,I161*(1-Precios!$Z$3),0))</f>
        <v>0</v>
      </c>
      <c r="L161" s="82">
        <f t="shared" si="16"/>
        <v>0</v>
      </c>
      <c r="M161" s="33"/>
      <c r="N161" s="28"/>
      <c r="O161" s="28"/>
      <c r="P161" s="28"/>
      <c r="Q161" s="28"/>
      <c r="R161" s="28"/>
      <c r="S161" s="96"/>
    </row>
    <row r="162" spans="1:19" ht="15.75" thickBot="1" x14ac:dyDescent="0.3">
      <c r="A162" s="97"/>
      <c r="B162" s="100"/>
      <c r="C162" s="98"/>
      <c r="D162" s="111"/>
      <c r="E162" s="111"/>
      <c r="F162" s="111"/>
      <c r="G162" s="100"/>
      <c r="H162" s="99"/>
      <c r="I162" s="158">
        <f>IF(G162=Precios!$V$4,Precios!$W$4,IF(G162=Precios!$V$5,Precios!$W$5,IF(G162=Precios!$V$6,Precios!$W$6,IF(G162=Precios!$V$7,Precios!$W$7,IF(G162=Precios!$V$8,Precios!$W$8,IF(G162=Precios!$V$9,Precios!$W$9,IF(G162=Precios!$V$10,Precios!$W$10,IF(G162=Precios!$V$11,Precios!$W$11,IF(G162=Precios!$V$12,Precios!$W$12,IF(G162=Precios!$V$13,Precios!$W$13,IF(G162=Precios!$V$14,Precios!$W$14,IF(G162=Precios!$V$15,Precios!$W$15,IF(G162=Precios!$V$16,Precios!$W$16,IF(G162=Precios!$V$17,Precios!$W$17,IF(G162=Precios!$V$18,Precios!$W$18,0)))))))))))))))</f>
        <v>0</v>
      </c>
      <c r="J162" s="100"/>
      <c r="K162" s="101">
        <f>IF(J162=1,I162,IF(J162=2,I162*(1-Precios!$Z$3),0))</f>
        <v>0</v>
      </c>
      <c r="L162" s="101">
        <f t="shared" si="16"/>
        <v>0</v>
      </c>
      <c r="M162" s="102"/>
      <c r="N162" s="103"/>
      <c r="O162" s="103"/>
      <c r="P162" s="103"/>
      <c r="Q162" s="103"/>
      <c r="R162" s="103"/>
      <c r="S162" s="104"/>
    </row>
    <row r="163" spans="1:19" x14ac:dyDescent="0.25">
      <c r="A163" s="84"/>
      <c r="B163" s="87"/>
      <c r="C163" s="85"/>
      <c r="D163" s="109"/>
      <c r="E163" s="109"/>
      <c r="F163" s="109"/>
      <c r="G163" s="87"/>
      <c r="H163" s="86"/>
      <c r="I163" s="156">
        <f>IF(G163=Precios!$V$4,Precios!$W$4,IF(G163=Precios!$V$5,Precios!$W$5,IF(G163=Precios!$V$6,Precios!$W$6,IF(G163=Precios!$V$7,Precios!$W$7,IF(G163=Precios!$V$8,Precios!$W$8,IF(G163=Precios!$V$9,Precios!$W$9,IF(G163=Precios!$V$10,Precios!$W$10,IF(G163=Precios!$V$11,Precios!$W$11,IF(G163=Precios!$V$12,Precios!$W$12,IF(G163=Precios!$V$13,Precios!$W$13,IF(G163=Precios!$V$14,Precios!$W$14,IF(G163=Precios!$V$15,Precios!$W$15,IF(G163=Precios!$V$16,Precios!$W$16,IF(G163=Precios!$V$17,Precios!$W$17,IF(G163=Precios!$V$18,Precios!$W$18,0)))))))))))))))</f>
        <v>0</v>
      </c>
      <c r="J163" s="87"/>
      <c r="K163" s="88">
        <f>IF(J163=1,I163,IF(J163=2,I163*(1-Precios!$Z$3),0))</f>
        <v>0</v>
      </c>
      <c r="L163" s="88">
        <f t="shared" si="15"/>
        <v>0</v>
      </c>
      <c r="M163" s="89">
        <f>+SUM(L163:L165)</f>
        <v>0</v>
      </c>
      <c r="N163" s="90">
        <f>IF(J163=1,(+M163*Precios!$X$3),0)</f>
        <v>0</v>
      </c>
      <c r="O163" s="91">
        <f>+M163-N163</f>
        <v>0</v>
      </c>
      <c r="P163" s="92"/>
      <c r="Q163" s="93">
        <f>+O163-P163</f>
        <v>0</v>
      </c>
      <c r="R163" s="94">
        <f>IF(J163=1,0,Q163)</f>
        <v>0</v>
      </c>
      <c r="S163" s="145">
        <f>IF(J163=2,0,Q163)</f>
        <v>0</v>
      </c>
    </row>
    <row r="164" spans="1:19" x14ac:dyDescent="0.25">
      <c r="A164" s="95"/>
      <c r="B164" s="32"/>
      <c r="C164" s="26"/>
      <c r="D164" s="110"/>
      <c r="E164" s="110"/>
      <c r="F164" s="110"/>
      <c r="G164" s="32"/>
      <c r="H164" s="34"/>
      <c r="I164" s="157">
        <f>IF(G164=Precios!$V$4,Precios!$W$4,IF(G164=Precios!$V$5,Precios!$W$5,IF(G164=Precios!$V$6,Precios!$W$6,IF(G164=Precios!$V$7,Precios!$W$7,IF(G164=Precios!$V$8,Precios!$W$8,IF(G164=Precios!$V$9,Precios!$W$9,IF(G164=Precios!$V$10,Precios!$W$10,IF(G164=Precios!$V$11,Precios!$W$11,IF(G164=Precios!$V$12,Precios!$W$12,IF(G164=Precios!$V$13,Precios!$W$13,IF(G164=Precios!$V$14,Precios!$W$14,IF(G164=Precios!$V$15,Precios!$W$15,IF(G164=Precios!$V$16,Precios!$W$16,IF(G164=Precios!$V$17,Precios!$W$17,IF(G164=Precios!$V$18,Precios!$W$18,0)))))))))))))))</f>
        <v>0</v>
      </c>
      <c r="J164" s="32"/>
      <c r="K164" s="82">
        <f>IF(J164=1,I164,IF(J164=2,I164*(1-Precios!$Z$3),0))</f>
        <v>0</v>
      </c>
      <c r="L164" s="82">
        <f t="shared" si="15"/>
        <v>0</v>
      </c>
      <c r="M164" s="33"/>
      <c r="N164" s="28"/>
      <c r="O164" s="28"/>
      <c r="P164" s="28"/>
      <c r="Q164" s="28"/>
      <c r="R164" s="28"/>
      <c r="S164" s="96"/>
    </row>
    <row r="165" spans="1:19" ht="15.75" thickBot="1" x14ac:dyDescent="0.3">
      <c r="A165" s="97"/>
      <c r="B165" s="100"/>
      <c r="C165" s="98"/>
      <c r="D165" s="111"/>
      <c r="E165" s="111"/>
      <c r="F165" s="111"/>
      <c r="G165" s="100"/>
      <c r="H165" s="99"/>
      <c r="I165" s="158">
        <f>IF(G165=Precios!$V$4,Precios!$W$4,IF(G165=Precios!$V$5,Precios!$W$5,IF(G165=Precios!$V$6,Precios!$W$6,IF(G165=Precios!$V$7,Precios!$W$7,IF(G165=Precios!$V$8,Precios!$W$8,IF(G165=Precios!$V$9,Precios!$W$9,IF(G165=Precios!$V$10,Precios!$W$10,IF(G165=Precios!$V$11,Precios!$W$11,IF(G165=Precios!$V$12,Precios!$W$12,IF(G165=Precios!$V$13,Precios!$W$13,IF(G165=Precios!$V$14,Precios!$W$14,IF(G165=Precios!$V$15,Precios!$W$15,IF(G165=Precios!$V$16,Precios!$W$16,IF(G165=Precios!$V$17,Precios!$W$17,IF(G165=Precios!$V$18,Precios!$W$18,0)))))))))))))))</f>
        <v>0</v>
      </c>
      <c r="J165" s="100"/>
      <c r="K165" s="101">
        <f>IF(J165=1,I165,IF(J165=2,I165*(1-Precios!$Z$3),0))</f>
        <v>0</v>
      </c>
      <c r="L165" s="101">
        <f t="shared" si="15"/>
        <v>0</v>
      </c>
      <c r="M165" s="102"/>
      <c r="N165" s="103"/>
      <c r="O165" s="103"/>
      <c r="P165" s="103"/>
      <c r="Q165" s="103"/>
      <c r="R165" s="103"/>
      <c r="S165" s="104"/>
    </row>
    <row r="166" spans="1:19" x14ac:dyDescent="0.25">
      <c r="A166" s="84"/>
      <c r="B166" s="87"/>
      <c r="C166" s="85"/>
      <c r="D166" s="109"/>
      <c r="E166" s="109"/>
      <c r="F166" s="109"/>
      <c r="G166" s="87"/>
      <c r="H166" s="86"/>
      <c r="I166" s="156">
        <f>IF(G166=Precios!$V$4,Precios!$W$4,IF(G166=Precios!$V$5,Precios!$W$5,IF(G166=Precios!$V$6,Precios!$W$6,IF(G166=Precios!$V$7,Precios!$W$7,IF(G166=Precios!$V$8,Precios!$W$8,IF(G166=Precios!$V$9,Precios!$W$9,IF(G166=Precios!$V$10,Precios!$W$10,IF(G166=Precios!$V$11,Precios!$W$11,IF(G166=Precios!$V$12,Precios!$W$12,IF(G166=Precios!$V$13,Precios!$W$13,IF(G166=Precios!$V$14,Precios!$W$14,IF(G166=Precios!$V$15,Precios!$W$15,IF(G166=Precios!$V$16,Precios!$W$16,IF(G166=Precios!$V$17,Precios!$W$17,IF(G166=Precios!$V$18,Precios!$W$18,0)))))))))))))))</f>
        <v>0</v>
      </c>
      <c r="J166" s="87"/>
      <c r="K166" s="88">
        <f>IF(J166=1,I166,IF(J166=2,I166*(1-Precios!$Z$3),0))</f>
        <v>0</v>
      </c>
      <c r="L166" s="88">
        <f t="shared" si="15"/>
        <v>0</v>
      </c>
      <c r="M166" s="89">
        <f>+SUM(L166:L168)</f>
        <v>0</v>
      </c>
      <c r="N166" s="90">
        <f>IF(J166=1,(+M166*Precios!$X$3),0)</f>
        <v>0</v>
      </c>
      <c r="O166" s="91">
        <f>+M166-N166</f>
        <v>0</v>
      </c>
      <c r="P166" s="92"/>
      <c r="Q166" s="93">
        <f>+O166-P166</f>
        <v>0</v>
      </c>
      <c r="R166" s="94">
        <f>IF(J166=1,0,Q166)</f>
        <v>0</v>
      </c>
      <c r="S166" s="145">
        <f>IF(J166=2,0,Q166)</f>
        <v>0</v>
      </c>
    </row>
    <row r="167" spans="1:19" x14ac:dyDescent="0.25">
      <c r="A167" s="95"/>
      <c r="B167" s="32"/>
      <c r="C167" s="26"/>
      <c r="D167" s="110"/>
      <c r="E167" s="110"/>
      <c r="F167" s="110"/>
      <c r="G167" s="32"/>
      <c r="H167" s="34"/>
      <c r="I167" s="157">
        <f>IF(G167=Precios!$V$4,Precios!$W$4,IF(G167=Precios!$V$5,Precios!$W$5,IF(G167=Precios!$V$6,Precios!$W$6,IF(G167=Precios!$V$7,Precios!$W$7,IF(G167=Precios!$V$8,Precios!$W$8,IF(G167=Precios!$V$9,Precios!$W$9,IF(G167=Precios!$V$10,Precios!$W$10,IF(G167=Precios!$V$11,Precios!$W$11,IF(G167=Precios!$V$12,Precios!$W$12,IF(G167=Precios!$V$13,Precios!$W$13,IF(G167=Precios!$V$14,Precios!$W$14,IF(G167=Precios!$V$15,Precios!$W$15,IF(G167=Precios!$V$16,Precios!$W$16,IF(G167=Precios!$V$17,Precios!$W$17,IF(G167=Precios!$V$18,Precios!$W$18,0)))))))))))))))</f>
        <v>0</v>
      </c>
      <c r="J167" s="32"/>
      <c r="K167" s="82">
        <f>IF(J167=1,I167,IF(J167=2,I167*(1-Precios!$Z$3),0))</f>
        <v>0</v>
      </c>
      <c r="L167" s="82">
        <f t="shared" si="15"/>
        <v>0</v>
      </c>
      <c r="M167" s="33"/>
      <c r="N167" s="28"/>
      <c r="O167" s="28"/>
      <c r="P167" s="28"/>
      <c r="Q167" s="28"/>
      <c r="R167" s="28"/>
      <c r="S167" s="96"/>
    </row>
    <row r="168" spans="1:19" ht="15.75" thickBot="1" x14ac:dyDescent="0.3">
      <c r="A168" s="97"/>
      <c r="B168" s="100"/>
      <c r="C168" s="98"/>
      <c r="D168" s="111"/>
      <c r="E168" s="111"/>
      <c r="F168" s="111"/>
      <c r="G168" s="100"/>
      <c r="H168" s="99"/>
      <c r="I168" s="158">
        <f>IF(G168=Precios!$V$4,Precios!$W$4,IF(G168=Precios!$V$5,Precios!$W$5,IF(G168=Precios!$V$6,Precios!$W$6,IF(G168=Precios!$V$7,Precios!$W$7,IF(G168=Precios!$V$8,Precios!$W$8,IF(G168=Precios!$V$9,Precios!$W$9,IF(G168=Precios!$V$10,Precios!$W$10,IF(G168=Precios!$V$11,Precios!$W$11,IF(G168=Precios!$V$12,Precios!$W$12,IF(G168=Precios!$V$13,Precios!$W$13,IF(G168=Precios!$V$14,Precios!$W$14,IF(G168=Precios!$V$15,Precios!$W$15,IF(G168=Precios!$V$16,Precios!$W$16,IF(G168=Precios!$V$17,Precios!$W$17,IF(G168=Precios!$V$18,Precios!$W$18,0)))))))))))))))</f>
        <v>0</v>
      </c>
      <c r="J168" s="100"/>
      <c r="K168" s="101">
        <f>IF(J168=1,I168,IF(J168=2,I168*(1-Precios!$Z$3),0))</f>
        <v>0</v>
      </c>
      <c r="L168" s="101">
        <f t="shared" si="15"/>
        <v>0</v>
      </c>
      <c r="M168" s="102"/>
      <c r="N168" s="103"/>
      <c r="O168" s="103"/>
      <c r="P168" s="103"/>
      <c r="Q168" s="103"/>
      <c r="R168" s="103"/>
      <c r="S168" s="104"/>
    </row>
    <row r="169" spans="1:19" x14ac:dyDescent="0.25">
      <c r="A169" s="84"/>
      <c r="B169" s="87"/>
      <c r="C169" s="85"/>
      <c r="D169" s="109"/>
      <c r="E169" s="109"/>
      <c r="F169" s="109"/>
      <c r="G169" s="87"/>
      <c r="H169" s="86"/>
      <c r="I169" s="156">
        <f>IF(G169=Precios!$V$4,Precios!$W$4,IF(G169=Precios!$V$5,Precios!$W$5,IF(G169=Precios!$V$6,Precios!$W$6,IF(G169=Precios!$V$7,Precios!$W$7,IF(G169=Precios!$V$8,Precios!$W$8,IF(G169=Precios!$V$9,Precios!$W$9,IF(G169=Precios!$V$10,Precios!$W$10,IF(G169=Precios!$V$11,Precios!$W$11,IF(G169=Precios!$V$12,Precios!$W$12,IF(G169=Precios!$V$13,Precios!$W$13,IF(G169=Precios!$V$14,Precios!$W$14,IF(G169=Precios!$V$15,Precios!$W$15,IF(G169=Precios!$V$16,Precios!$W$16,IF(G169=Precios!$V$17,Precios!$W$17,IF(G169=Precios!$V$18,Precios!$W$18,0)))))))))))))))</f>
        <v>0</v>
      </c>
      <c r="J169" s="87"/>
      <c r="K169" s="88">
        <f>IF(J169=1,I169,IF(J169=2,I169*(1-Precios!$Z$3),0))</f>
        <v>0</v>
      </c>
      <c r="L169" s="88">
        <f t="shared" ref="L169:L174" si="17">+H169*K169</f>
        <v>0</v>
      </c>
      <c r="M169" s="89">
        <f>+SUM(L169:L171)</f>
        <v>0</v>
      </c>
      <c r="N169" s="90">
        <f>IF(J169=1,(+M169*Precios!$X$3),0)</f>
        <v>0</v>
      </c>
      <c r="O169" s="91">
        <f>+M169-N169</f>
        <v>0</v>
      </c>
      <c r="P169" s="92"/>
      <c r="Q169" s="93">
        <f>+O169-P169</f>
        <v>0</v>
      </c>
      <c r="R169" s="94">
        <f>IF(J169=1,0,Q169)</f>
        <v>0</v>
      </c>
      <c r="S169" s="145">
        <f>IF(J169=2,0,Q169)</f>
        <v>0</v>
      </c>
    </row>
    <row r="170" spans="1:19" x14ac:dyDescent="0.25">
      <c r="A170" s="95"/>
      <c r="B170" s="32"/>
      <c r="C170" s="26"/>
      <c r="D170" s="110"/>
      <c r="E170" s="110"/>
      <c r="F170" s="110"/>
      <c r="G170" s="32"/>
      <c r="H170" s="34"/>
      <c r="I170" s="157">
        <f>IF(G170=Precios!$V$4,Precios!$W$4,IF(G170=Precios!$V$5,Precios!$W$5,IF(G170=Precios!$V$6,Precios!$W$6,IF(G170=Precios!$V$7,Precios!$W$7,IF(G170=Precios!$V$8,Precios!$W$8,IF(G170=Precios!$V$9,Precios!$W$9,IF(G170=Precios!$V$10,Precios!$W$10,IF(G170=Precios!$V$11,Precios!$W$11,IF(G170=Precios!$V$12,Precios!$W$12,IF(G170=Precios!$V$13,Precios!$W$13,IF(G170=Precios!$V$14,Precios!$W$14,IF(G170=Precios!$V$15,Precios!$W$15,IF(G170=Precios!$V$16,Precios!$W$16,IF(G170=Precios!$V$17,Precios!$W$17,IF(G170=Precios!$V$18,Precios!$W$18,0)))))))))))))))</f>
        <v>0</v>
      </c>
      <c r="J170" s="32"/>
      <c r="K170" s="82">
        <f>IF(J170=1,I170,IF(J170=2,I170*(1-Precios!$Z$3),0))</f>
        <v>0</v>
      </c>
      <c r="L170" s="82">
        <f t="shared" si="17"/>
        <v>0</v>
      </c>
      <c r="M170" s="33"/>
      <c r="N170" s="28"/>
      <c r="O170" s="28"/>
      <c r="P170" s="28"/>
      <c r="Q170" s="28"/>
      <c r="R170" s="28"/>
      <c r="S170" s="96"/>
    </row>
    <row r="171" spans="1:19" ht="15.75" thickBot="1" x14ac:dyDescent="0.3">
      <c r="A171" s="97"/>
      <c r="B171" s="100"/>
      <c r="C171" s="98"/>
      <c r="D171" s="111"/>
      <c r="E171" s="111"/>
      <c r="F171" s="111"/>
      <c r="G171" s="100"/>
      <c r="H171" s="99"/>
      <c r="I171" s="158">
        <f>IF(G171=Precios!$V$4,Precios!$W$4,IF(G171=Precios!$V$5,Precios!$W$5,IF(G171=Precios!$V$6,Precios!$W$6,IF(G171=Precios!$V$7,Precios!$W$7,IF(G171=Precios!$V$8,Precios!$W$8,IF(G171=Precios!$V$9,Precios!$W$9,IF(G171=Precios!$V$10,Precios!$W$10,IF(G171=Precios!$V$11,Precios!$W$11,IF(G171=Precios!$V$12,Precios!$W$12,IF(G171=Precios!$V$13,Precios!$W$13,IF(G171=Precios!$V$14,Precios!$W$14,IF(G171=Precios!$V$15,Precios!$W$15,IF(G171=Precios!$V$16,Precios!$W$16,IF(G171=Precios!$V$17,Precios!$W$17,IF(G171=Precios!$V$18,Precios!$W$18,0)))))))))))))))</f>
        <v>0</v>
      </c>
      <c r="J171" s="100"/>
      <c r="K171" s="101">
        <f>IF(J171=1,I171,IF(J171=2,I171*(1-Precios!$Z$3),0))</f>
        <v>0</v>
      </c>
      <c r="L171" s="101">
        <f t="shared" si="17"/>
        <v>0</v>
      </c>
      <c r="M171" s="102"/>
      <c r="N171" s="103"/>
      <c r="O171" s="103"/>
      <c r="P171" s="103"/>
      <c r="Q171" s="103"/>
      <c r="R171" s="103"/>
      <c r="S171" s="104"/>
    </row>
    <row r="172" spans="1:19" x14ac:dyDescent="0.25">
      <c r="A172" s="84"/>
      <c r="B172" s="87"/>
      <c r="C172" s="85"/>
      <c r="D172" s="109"/>
      <c r="E172" s="109"/>
      <c r="F172" s="109"/>
      <c r="G172" s="87"/>
      <c r="H172" s="86"/>
      <c r="I172" s="156">
        <f>IF(G172=Precios!$V$4,Precios!$W$4,IF(G172=Precios!$V$5,Precios!$W$5,IF(G172=Precios!$V$6,Precios!$W$6,IF(G172=Precios!$V$7,Precios!$W$7,IF(G172=Precios!$V$8,Precios!$W$8,IF(G172=Precios!$V$9,Precios!$W$9,IF(G172=Precios!$V$10,Precios!$W$10,IF(G172=Precios!$V$11,Precios!$W$11,IF(G172=Precios!$V$12,Precios!$W$12,IF(G172=Precios!$V$13,Precios!$W$13,IF(G172=Precios!$V$14,Precios!$W$14,IF(G172=Precios!$V$15,Precios!$W$15,IF(G172=Precios!$V$16,Precios!$W$16,IF(G172=Precios!$V$17,Precios!$W$17,IF(G172=Precios!$V$18,Precios!$W$18,0)))))))))))))))</f>
        <v>0</v>
      </c>
      <c r="J172" s="87"/>
      <c r="K172" s="88">
        <f>IF(J172=1,I172,IF(J172=2,I172*(1-Precios!$Z$3),0))</f>
        <v>0</v>
      </c>
      <c r="L172" s="88">
        <f t="shared" si="17"/>
        <v>0</v>
      </c>
      <c r="M172" s="89">
        <f>+SUM(L172:L174)</f>
        <v>0</v>
      </c>
      <c r="N172" s="90">
        <f>IF(J172=1,(+M172*Precios!$X$3),0)</f>
        <v>0</v>
      </c>
      <c r="O172" s="91">
        <f>+M172-N172</f>
        <v>0</v>
      </c>
      <c r="P172" s="92"/>
      <c r="Q172" s="93">
        <f>+O172-P172</f>
        <v>0</v>
      </c>
      <c r="R172" s="94">
        <f>IF(J172=1,0,Q172)</f>
        <v>0</v>
      </c>
      <c r="S172" s="145">
        <f>IF(J172=2,0,Q172)</f>
        <v>0</v>
      </c>
    </row>
    <row r="173" spans="1:19" x14ac:dyDescent="0.25">
      <c r="A173" s="95"/>
      <c r="B173" s="32"/>
      <c r="C173" s="26"/>
      <c r="D173" s="110"/>
      <c r="E173" s="110"/>
      <c r="F173" s="110"/>
      <c r="G173" s="32"/>
      <c r="H173" s="34"/>
      <c r="I173" s="157">
        <f>IF(G173=Precios!$V$4,Precios!$W$4,IF(G173=Precios!$V$5,Precios!$W$5,IF(G173=Precios!$V$6,Precios!$W$6,IF(G173=Precios!$V$7,Precios!$W$7,IF(G173=Precios!$V$8,Precios!$W$8,IF(G173=Precios!$V$9,Precios!$W$9,IF(G173=Precios!$V$10,Precios!$W$10,IF(G173=Precios!$V$11,Precios!$W$11,IF(G173=Precios!$V$12,Precios!$W$12,IF(G173=Precios!$V$13,Precios!$W$13,IF(G173=Precios!$V$14,Precios!$W$14,IF(G173=Precios!$V$15,Precios!$W$15,IF(G173=Precios!$V$16,Precios!$W$16,IF(G173=Precios!$V$17,Precios!$W$17,IF(G173=Precios!$V$18,Precios!$W$18,0)))))))))))))))</f>
        <v>0</v>
      </c>
      <c r="J173" s="32"/>
      <c r="K173" s="82">
        <f>IF(J173=1,I173,IF(J173=2,I173*(1-Precios!$Z$3),0))</f>
        <v>0</v>
      </c>
      <c r="L173" s="82">
        <f t="shared" si="17"/>
        <v>0</v>
      </c>
      <c r="M173" s="33"/>
      <c r="N173" s="28"/>
      <c r="O173" s="28"/>
      <c r="P173" s="28"/>
      <c r="Q173" s="28"/>
      <c r="R173" s="28"/>
      <c r="S173" s="96"/>
    </row>
    <row r="174" spans="1:19" ht="15.75" thickBot="1" x14ac:dyDescent="0.3">
      <c r="A174" s="97"/>
      <c r="B174" s="100"/>
      <c r="C174" s="98"/>
      <c r="D174" s="111"/>
      <c r="E174" s="111"/>
      <c r="F174" s="111"/>
      <c r="G174" s="100"/>
      <c r="H174" s="99"/>
      <c r="I174" s="158">
        <f>IF(G174=Precios!$V$4,Precios!$W$4,IF(G174=Precios!$V$5,Precios!$W$5,IF(G174=Precios!$V$6,Precios!$W$6,IF(G174=Precios!$V$7,Precios!$W$7,IF(G174=Precios!$V$8,Precios!$W$8,IF(G174=Precios!$V$9,Precios!$W$9,IF(G174=Precios!$V$10,Precios!$W$10,IF(G174=Precios!$V$11,Precios!$W$11,IF(G174=Precios!$V$12,Precios!$W$12,IF(G174=Precios!$V$13,Precios!$W$13,IF(G174=Precios!$V$14,Precios!$W$14,IF(G174=Precios!$V$15,Precios!$W$15,IF(G174=Precios!$V$16,Precios!$W$16,IF(G174=Precios!$V$17,Precios!$W$17,IF(G174=Precios!$V$18,Precios!$W$18,0)))))))))))))))</f>
        <v>0</v>
      </c>
      <c r="J174" s="100"/>
      <c r="K174" s="101">
        <f>IF(J174=1,I174,IF(J174=2,I174*(1-Precios!$Z$3),0))</f>
        <v>0</v>
      </c>
      <c r="L174" s="101">
        <f t="shared" si="17"/>
        <v>0</v>
      </c>
      <c r="M174" s="102"/>
      <c r="N174" s="103"/>
      <c r="O174" s="103"/>
      <c r="P174" s="103"/>
      <c r="Q174" s="103"/>
      <c r="R174" s="103"/>
      <c r="S174" s="104"/>
    </row>
    <row r="175" spans="1:19" x14ac:dyDescent="0.25">
      <c r="A175" s="84"/>
      <c r="B175" s="87"/>
      <c r="C175" s="85"/>
      <c r="D175" s="109"/>
      <c r="E175" s="109"/>
      <c r="F175" s="109"/>
      <c r="G175" s="87"/>
      <c r="H175" s="86"/>
      <c r="I175" s="156">
        <f>IF(G175=Precios!$V$4,Precios!$W$4,IF(G175=Precios!$V$5,Precios!$W$5,IF(G175=Precios!$V$6,Precios!$W$6,IF(G175=Precios!$V$7,Precios!$W$7,IF(G175=Precios!$V$8,Precios!$W$8,IF(G175=Precios!$V$9,Precios!$W$9,IF(G175=Precios!$V$10,Precios!$W$10,IF(G175=Precios!$V$11,Precios!$W$11,IF(G175=Precios!$V$12,Precios!$W$12,IF(G175=Precios!$V$13,Precios!$W$13,IF(G175=Precios!$V$14,Precios!$W$14,IF(G175=Precios!$V$15,Precios!$W$15,IF(G175=Precios!$V$16,Precios!$W$16,IF(G175=Precios!$V$17,Precios!$W$17,IF(G175=Precios!$V$18,Precios!$W$18,0)))))))))))))))</f>
        <v>0</v>
      </c>
      <c r="J175" s="87"/>
      <c r="K175" s="88">
        <f>IF(J175=1,I175,IF(J175=2,I175*(1-Precios!$Z$3),0))</f>
        <v>0</v>
      </c>
      <c r="L175" s="88">
        <f t="shared" ref="L175:L180" si="18">+H175*K175</f>
        <v>0</v>
      </c>
      <c r="M175" s="89">
        <f>+SUM(L175:L177)</f>
        <v>0</v>
      </c>
      <c r="N175" s="90">
        <f>IF(J175=1,(+M175*Precios!$X$3),0)</f>
        <v>0</v>
      </c>
      <c r="O175" s="91">
        <f>+M175-N175</f>
        <v>0</v>
      </c>
      <c r="P175" s="92"/>
      <c r="Q175" s="93">
        <f>+O175-P175</f>
        <v>0</v>
      </c>
      <c r="R175" s="94">
        <f>IF(J175=1,0,Q175)</f>
        <v>0</v>
      </c>
      <c r="S175" s="145">
        <f>IF(J175=2,0,Q175)</f>
        <v>0</v>
      </c>
    </row>
    <row r="176" spans="1:19" x14ac:dyDescent="0.25">
      <c r="A176" s="95"/>
      <c r="B176" s="32"/>
      <c r="C176" s="26"/>
      <c r="D176" s="110"/>
      <c r="E176" s="110"/>
      <c r="F176" s="110"/>
      <c r="G176" s="32"/>
      <c r="H176" s="34"/>
      <c r="I176" s="157">
        <f>IF(G176=Precios!$V$4,Precios!$W$4,IF(G176=Precios!$V$5,Precios!$W$5,IF(G176=Precios!$V$6,Precios!$W$6,IF(G176=Precios!$V$7,Precios!$W$7,IF(G176=Precios!$V$8,Precios!$W$8,IF(G176=Precios!$V$9,Precios!$W$9,IF(G176=Precios!$V$10,Precios!$W$10,IF(G176=Precios!$V$11,Precios!$W$11,IF(G176=Precios!$V$12,Precios!$W$12,IF(G176=Precios!$V$13,Precios!$W$13,IF(G176=Precios!$V$14,Precios!$W$14,IF(G176=Precios!$V$15,Precios!$W$15,IF(G176=Precios!$V$16,Precios!$W$16,IF(G176=Precios!$V$17,Precios!$W$17,IF(G176=Precios!$V$18,Precios!$W$18,0)))))))))))))))</f>
        <v>0</v>
      </c>
      <c r="J176" s="32"/>
      <c r="K176" s="82">
        <f>IF(J176=1,I176,IF(J176=2,I176*(1-Precios!$Z$3),0))</f>
        <v>0</v>
      </c>
      <c r="L176" s="82">
        <f t="shared" si="18"/>
        <v>0</v>
      </c>
      <c r="M176" s="33"/>
      <c r="N176" s="28"/>
      <c r="O176" s="28"/>
      <c r="P176" s="28"/>
      <c r="Q176" s="28"/>
      <c r="R176" s="28"/>
      <c r="S176" s="96"/>
    </row>
    <row r="177" spans="1:19" ht="15.75" thickBot="1" x14ac:dyDescent="0.3">
      <c r="A177" s="97"/>
      <c r="B177" s="100"/>
      <c r="C177" s="98"/>
      <c r="D177" s="111"/>
      <c r="E177" s="111"/>
      <c r="F177" s="111"/>
      <c r="G177" s="100"/>
      <c r="H177" s="99"/>
      <c r="I177" s="158">
        <f>IF(G177=Precios!$V$4,Precios!$W$4,IF(G177=Precios!$V$5,Precios!$W$5,IF(G177=Precios!$V$6,Precios!$W$6,IF(G177=Precios!$V$7,Precios!$W$7,IF(G177=Precios!$V$8,Precios!$W$8,IF(G177=Precios!$V$9,Precios!$W$9,IF(G177=Precios!$V$10,Precios!$W$10,IF(G177=Precios!$V$11,Precios!$W$11,IF(G177=Precios!$V$12,Precios!$W$12,IF(G177=Precios!$V$13,Precios!$W$13,IF(G177=Precios!$V$14,Precios!$W$14,IF(G177=Precios!$V$15,Precios!$W$15,IF(G177=Precios!$V$16,Precios!$W$16,IF(G177=Precios!$V$17,Precios!$W$17,IF(G177=Precios!$V$18,Precios!$W$18,0)))))))))))))))</f>
        <v>0</v>
      </c>
      <c r="J177" s="100"/>
      <c r="K177" s="101">
        <f>IF(J177=1,I177,IF(J177=2,I177*(1-Precios!$Z$3),0))</f>
        <v>0</v>
      </c>
      <c r="L177" s="101">
        <f t="shared" si="18"/>
        <v>0</v>
      </c>
      <c r="M177" s="102"/>
      <c r="N177" s="103"/>
      <c r="O177" s="103"/>
      <c r="P177" s="103"/>
      <c r="Q177" s="103"/>
      <c r="R177" s="103"/>
      <c r="S177" s="104"/>
    </row>
    <row r="178" spans="1:19" x14ac:dyDescent="0.25">
      <c r="A178" s="84"/>
      <c r="B178" s="87"/>
      <c r="C178" s="85"/>
      <c r="D178" s="109"/>
      <c r="E178" s="109"/>
      <c r="F178" s="109"/>
      <c r="G178" s="87"/>
      <c r="H178" s="86"/>
      <c r="I178" s="156">
        <f>IF(G178=Precios!$V$4,Precios!$W$4,IF(G178=Precios!$V$5,Precios!$W$5,IF(G178=Precios!$V$6,Precios!$W$6,IF(G178=Precios!$V$7,Precios!$W$7,IF(G178=Precios!$V$8,Precios!$W$8,IF(G178=Precios!$V$9,Precios!$W$9,IF(G178=Precios!$V$10,Precios!$W$10,IF(G178=Precios!$V$11,Precios!$W$11,IF(G178=Precios!$V$12,Precios!$W$12,IF(G178=Precios!$V$13,Precios!$W$13,IF(G178=Precios!$V$14,Precios!$W$14,IF(G178=Precios!$V$15,Precios!$W$15,IF(G178=Precios!$V$16,Precios!$W$16,IF(G178=Precios!$V$17,Precios!$W$17,IF(G178=Precios!$V$18,Precios!$W$18,0)))))))))))))))</f>
        <v>0</v>
      </c>
      <c r="J178" s="87"/>
      <c r="K178" s="88">
        <f>IF(J178=1,I178,IF(J178=2,I178*(1-Precios!$Z$3),0))</f>
        <v>0</v>
      </c>
      <c r="L178" s="88">
        <f t="shared" si="18"/>
        <v>0</v>
      </c>
      <c r="M178" s="89">
        <f>+SUM(L178:L180)</f>
        <v>0</v>
      </c>
      <c r="N178" s="90">
        <f>IF(J178=1,(+M178*Precios!$X$3),0)</f>
        <v>0</v>
      </c>
      <c r="O178" s="91">
        <f>+M178-N178</f>
        <v>0</v>
      </c>
      <c r="P178" s="92"/>
      <c r="Q178" s="93">
        <f>+O178-P178</f>
        <v>0</v>
      </c>
      <c r="R178" s="94">
        <f>IF(J178=1,0,Q178)</f>
        <v>0</v>
      </c>
      <c r="S178" s="145">
        <f>IF(J178=2,0,Q178)</f>
        <v>0</v>
      </c>
    </row>
    <row r="179" spans="1:19" x14ac:dyDescent="0.25">
      <c r="A179" s="95"/>
      <c r="B179" s="32"/>
      <c r="C179" s="26"/>
      <c r="D179" s="110"/>
      <c r="E179" s="110"/>
      <c r="F179" s="110"/>
      <c r="G179" s="32"/>
      <c r="H179" s="34"/>
      <c r="I179" s="157">
        <f>IF(G179=Precios!$V$4,Precios!$W$4,IF(G179=Precios!$V$5,Precios!$W$5,IF(G179=Precios!$V$6,Precios!$W$6,IF(G179=Precios!$V$7,Precios!$W$7,IF(G179=Precios!$V$8,Precios!$W$8,IF(G179=Precios!$V$9,Precios!$W$9,IF(G179=Precios!$V$10,Precios!$W$10,IF(G179=Precios!$V$11,Precios!$W$11,IF(G179=Precios!$V$12,Precios!$W$12,IF(G179=Precios!$V$13,Precios!$W$13,IF(G179=Precios!$V$14,Precios!$W$14,IF(G179=Precios!$V$15,Precios!$W$15,IF(G179=Precios!$V$16,Precios!$W$16,IF(G179=Precios!$V$17,Precios!$W$17,IF(G179=Precios!$V$18,Precios!$W$18,0)))))))))))))))</f>
        <v>0</v>
      </c>
      <c r="J179" s="32"/>
      <c r="K179" s="82">
        <f>IF(J179=1,I179,IF(J179=2,I179*(1-Precios!$Z$3),0))</f>
        <v>0</v>
      </c>
      <c r="L179" s="82">
        <f t="shared" si="18"/>
        <v>0</v>
      </c>
      <c r="M179" s="33"/>
      <c r="N179" s="28"/>
      <c r="O179" s="28"/>
      <c r="P179" s="28"/>
      <c r="Q179" s="28"/>
      <c r="R179" s="28"/>
      <c r="S179" s="96"/>
    </row>
    <row r="180" spans="1:19" ht="15.75" thickBot="1" x14ac:dyDescent="0.3">
      <c r="A180" s="97"/>
      <c r="B180" s="100"/>
      <c r="C180" s="98"/>
      <c r="D180" s="111"/>
      <c r="E180" s="111"/>
      <c r="F180" s="111"/>
      <c r="G180" s="100"/>
      <c r="H180" s="99"/>
      <c r="I180" s="158">
        <f>IF(G180=Precios!$V$4,Precios!$W$4,IF(G180=Precios!$V$5,Precios!$W$5,IF(G180=Precios!$V$6,Precios!$W$6,IF(G180=Precios!$V$7,Precios!$W$7,IF(G180=Precios!$V$8,Precios!$W$8,IF(G180=Precios!$V$9,Precios!$W$9,IF(G180=Precios!$V$10,Precios!$W$10,IF(G180=Precios!$V$11,Precios!$W$11,IF(G180=Precios!$V$12,Precios!$W$12,IF(G180=Precios!$V$13,Precios!$W$13,IF(G180=Precios!$V$14,Precios!$W$14,IF(G180=Precios!$V$15,Precios!$W$15,IF(G180=Precios!$V$16,Precios!$W$16,IF(G180=Precios!$V$17,Precios!$W$17,IF(G180=Precios!$V$18,Precios!$W$18,0)))))))))))))))</f>
        <v>0</v>
      </c>
      <c r="J180" s="100"/>
      <c r="K180" s="101">
        <f>IF(J180=1,I180,IF(J180=2,I180*(1-Precios!$Z$3),0))</f>
        <v>0</v>
      </c>
      <c r="L180" s="101">
        <f t="shared" si="18"/>
        <v>0</v>
      </c>
      <c r="M180" s="102"/>
      <c r="N180" s="103"/>
      <c r="O180" s="103"/>
      <c r="P180" s="103"/>
      <c r="Q180" s="103"/>
      <c r="R180" s="103"/>
      <c r="S180" s="104"/>
    </row>
    <row r="181" spans="1:19" x14ac:dyDescent="0.25">
      <c r="A181" s="84"/>
      <c r="B181" s="87"/>
      <c r="C181" s="85"/>
      <c r="D181" s="109"/>
      <c r="E181" s="109"/>
      <c r="F181" s="109"/>
      <c r="G181" s="87"/>
      <c r="H181" s="86"/>
      <c r="I181" s="156">
        <f>IF(G181=Precios!$V$4,Precios!$W$4,IF(G181=Precios!$V$5,Precios!$W$5,IF(G181=Precios!$V$6,Precios!$W$6,IF(G181=Precios!$V$7,Precios!$W$7,IF(G181=Precios!$V$8,Precios!$W$8,IF(G181=Precios!$V$9,Precios!$W$9,IF(G181=Precios!$V$10,Precios!$W$10,IF(G181=Precios!$V$11,Precios!$W$11,IF(G181=Precios!$V$12,Precios!$W$12,IF(G181=Precios!$V$13,Precios!$W$13,IF(G181=Precios!$V$14,Precios!$W$14,IF(G181=Precios!$V$15,Precios!$W$15,IF(G181=Precios!$V$16,Precios!$W$16,IF(G181=Precios!$V$17,Precios!$W$17,IF(G181=Precios!$V$18,Precios!$W$18,0)))))))))))))))</f>
        <v>0</v>
      </c>
      <c r="J181" s="87"/>
      <c r="K181" s="88">
        <f>IF(J181=1,I181,IF(J181=2,I181*(1-Precios!$Z$3),0))</f>
        <v>0</v>
      </c>
      <c r="L181" s="88">
        <f t="shared" si="14"/>
        <v>0</v>
      </c>
      <c r="M181" s="89">
        <f>+SUM(L181:L183)</f>
        <v>0</v>
      </c>
      <c r="N181" s="90">
        <f>IF(J181=1,(+M181*Precios!$X$3),0)</f>
        <v>0</v>
      </c>
      <c r="O181" s="91">
        <f>+M181-N181</f>
        <v>0</v>
      </c>
      <c r="P181" s="92"/>
      <c r="Q181" s="93">
        <f>+O181-P181</f>
        <v>0</v>
      </c>
      <c r="R181" s="94">
        <f>IF(J181=1,0,Q181)</f>
        <v>0</v>
      </c>
      <c r="S181" s="145">
        <f>IF(J181=2,0,Q181)</f>
        <v>0</v>
      </c>
    </row>
    <row r="182" spans="1:19" x14ac:dyDescent="0.25">
      <c r="A182" s="95"/>
      <c r="B182" s="32"/>
      <c r="C182" s="26"/>
      <c r="D182" s="110"/>
      <c r="E182" s="110"/>
      <c r="F182" s="110"/>
      <c r="G182" s="32"/>
      <c r="H182" s="34"/>
      <c r="I182" s="157">
        <f>IF(G182=Precios!$V$4,Precios!$W$4,IF(G182=Precios!$V$5,Precios!$W$5,IF(G182=Precios!$V$6,Precios!$W$6,IF(G182=Precios!$V$7,Precios!$W$7,IF(G182=Precios!$V$8,Precios!$W$8,IF(G182=Precios!$V$9,Precios!$W$9,IF(G182=Precios!$V$10,Precios!$W$10,IF(G182=Precios!$V$11,Precios!$W$11,IF(G182=Precios!$V$12,Precios!$W$12,IF(G182=Precios!$V$13,Precios!$W$13,IF(G182=Precios!$V$14,Precios!$W$14,IF(G182=Precios!$V$15,Precios!$W$15,IF(G182=Precios!$V$16,Precios!$W$16,IF(G182=Precios!$V$17,Precios!$W$17,IF(G182=Precios!$V$18,Precios!$W$18,0)))))))))))))))</f>
        <v>0</v>
      </c>
      <c r="J182" s="32"/>
      <c r="K182" s="82">
        <f>IF(J182=1,I182,IF(J182=2,I182*(1-Precios!$Z$3),0))</f>
        <v>0</v>
      </c>
      <c r="L182" s="82">
        <f t="shared" si="14"/>
        <v>0</v>
      </c>
      <c r="M182" s="33"/>
      <c r="N182" s="28"/>
      <c r="O182" s="28"/>
      <c r="P182" s="28"/>
      <c r="Q182" s="28"/>
      <c r="R182" s="28"/>
      <c r="S182" s="96"/>
    </row>
    <row r="183" spans="1:19" ht="15.75" thickBot="1" x14ac:dyDescent="0.3">
      <c r="A183" s="97"/>
      <c r="B183" s="100"/>
      <c r="C183" s="98"/>
      <c r="D183" s="111"/>
      <c r="E183" s="111"/>
      <c r="F183" s="111"/>
      <c r="G183" s="100"/>
      <c r="H183" s="99"/>
      <c r="I183" s="158">
        <f>IF(G183=Precios!$V$4,Precios!$W$4,IF(G183=Precios!$V$5,Precios!$W$5,IF(G183=Precios!$V$6,Precios!$W$6,IF(G183=Precios!$V$7,Precios!$W$7,IF(G183=Precios!$V$8,Precios!$W$8,IF(G183=Precios!$V$9,Precios!$W$9,IF(G183=Precios!$V$10,Precios!$W$10,IF(G183=Precios!$V$11,Precios!$W$11,IF(G183=Precios!$V$12,Precios!$W$12,IF(G183=Precios!$V$13,Precios!$W$13,IF(G183=Precios!$V$14,Precios!$W$14,IF(G183=Precios!$V$15,Precios!$W$15,IF(G183=Precios!$V$16,Precios!$W$16,IF(G183=Precios!$V$17,Precios!$W$17,IF(G183=Precios!$V$18,Precios!$W$18,0)))))))))))))))</f>
        <v>0</v>
      </c>
      <c r="J183" s="100"/>
      <c r="K183" s="101">
        <f>IF(J183=1,I183,IF(J183=2,I183*(1-Precios!$Z$3),0))</f>
        <v>0</v>
      </c>
      <c r="L183" s="101">
        <f t="shared" si="14"/>
        <v>0</v>
      </c>
      <c r="M183" s="102"/>
      <c r="N183" s="103"/>
      <c r="O183" s="103"/>
      <c r="P183" s="103"/>
      <c r="Q183" s="103"/>
      <c r="R183" s="103"/>
      <c r="S183" s="104"/>
    </row>
    <row r="184" spans="1:19" s="19" customFormat="1" x14ac:dyDescent="0.25">
      <c r="A184" s="105" t="s">
        <v>83</v>
      </c>
      <c r="B184" s="56">
        <f>COUNT(B124:B183)</f>
        <v>5</v>
      </c>
      <c r="C184" s="106"/>
      <c r="D184" s="106"/>
      <c r="E184" s="106"/>
      <c r="F184" s="106"/>
      <c r="G184" s="56"/>
      <c r="H184" s="56">
        <f>+SUM(H124:H183)</f>
        <v>11</v>
      </c>
      <c r="I184" s="160"/>
      <c r="J184" s="56"/>
      <c r="K184" s="55"/>
      <c r="L184" s="55"/>
      <c r="M184" s="55">
        <f t="shared" ref="M184:S184" si="19">SUM(M124:M183)</f>
        <v>4696.3157894736842</v>
      </c>
      <c r="N184" s="55">
        <f t="shared" si="19"/>
        <v>51.244210526315797</v>
      </c>
      <c r="O184" s="55">
        <f t="shared" si="19"/>
        <v>4645.0715789473688</v>
      </c>
      <c r="P184" s="55">
        <f t="shared" si="19"/>
        <v>0</v>
      </c>
      <c r="Q184" s="55">
        <f t="shared" si="19"/>
        <v>4645.0715789473688</v>
      </c>
      <c r="R184" s="55">
        <f t="shared" si="19"/>
        <v>2570</v>
      </c>
      <c r="S184" s="55">
        <f t="shared" si="19"/>
        <v>2075.0715789473684</v>
      </c>
    </row>
    <row r="185" spans="1:19" s="37" customFormat="1" ht="15.75" thickBot="1" x14ac:dyDescent="0.3">
      <c r="A185" s="62" t="s">
        <v>72</v>
      </c>
      <c r="B185" s="48">
        <f>+B123+B184</f>
        <v>15</v>
      </c>
      <c r="C185" s="49"/>
      <c r="D185" s="49"/>
      <c r="E185" s="49"/>
      <c r="F185" s="108"/>
      <c r="G185" s="120"/>
      <c r="H185" s="48">
        <f>+H123+H184</f>
        <v>26</v>
      </c>
      <c r="I185" s="159"/>
      <c r="J185" s="81"/>
      <c r="K185" s="146"/>
      <c r="L185" s="35"/>
      <c r="M185" s="35">
        <f t="shared" ref="M185:S185" si="20">+M123+M184</f>
        <v>10438.42105263158</v>
      </c>
      <c r="N185" s="35">
        <f t="shared" si="20"/>
        <v>71.538947368421063</v>
      </c>
      <c r="O185" s="35">
        <f t="shared" si="20"/>
        <v>10366.882105263157</v>
      </c>
      <c r="P185" s="35">
        <f t="shared" si="20"/>
        <v>100</v>
      </c>
      <c r="Q185" s="35">
        <f t="shared" si="20"/>
        <v>10266.882105263157</v>
      </c>
      <c r="R185" s="35">
        <f t="shared" si="20"/>
        <v>7370</v>
      </c>
      <c r="S185" s="35">
        <f t="shared" si="20"/>
        <v>2896.8821052631579</v>
      </c>
    </row>
    <row r="186" spans="1:19" x14ac:dyDescent="0.25">
      <c r="A186" s="84">
        <v>43559</v>
      </c>
      <c r="B186" s="87">
        <v>116</v>
      </c>
      <c r="C186" s="85" t="s">
        <v>129</v>
      </c>
      <c r="D186" s="109" t="s">
        <v>105</v>
      </c>
      <c r="E186" s="109" t="s">
        <v>106</v>
      </c>
      <c r="F186" s="109" t="s">
        <v>107</v>
      </c>
      <c r="G186" s="87">
        <v>102</v>
      </c>
      <c r="H186" s="86">
        <v>1</v>
      </c>
      <c r="I186" s="156">
        <f>IF(G186=Precios!$AE$4,Precios!$AF$4,IF(G186=Precios!$AE$5,Precios!$AF$5,IF(G186=Precios!$AE$6,Precios!$AF$6,IF(G186=Precios!$AE$7,Precios!$AF$7,IF(G186=Precios!$AE$8,Precios!$AF$8,IF(G186=Precios!$AE$9,Precios!$AF$9,IF(G186=Precios!$AE$10,Precios!$AF$10,IF(G186=Precios!$AE$11,Precios!$AF$11,IF(G186=Precios!$AE$12,Precios!$AF$12,IF(G186=Precios!$AE$13,Precios!$AF$13,IF(G186=Precios!$AE$14,Precios!$AF$14,IF(G186=Precios!$AE$15,Precios!$AF$15,IF(G186=Precios!$AE$16,Precios!$AF$16,IF(G186=Precios!$AE$17,Precios!$AF$17,IF(G186=Precios!$AE$18,Precios!$AF$18,0)))))))))))))))</f>
        <v>347.36842105263162</v>
      </c>
      <c r="J186" s="87">
        <v>1</v>
      </c>
      <c r="K186" s="88">
        <f>IF(J186=1,I186,IF(J186=2,I186*(1-Precios!$AI$3),0))</f>
        <v>347.36842105263162</v>
      </c>
      <c r="L186" s="88">
        <f t="shared" ref="L186:L245" si="21">+H186*K186</f>
        <v>347.36842105263162</v>
      </c>
      <c r="M186" s="89">
        <f>+SUM(L186:L188)</f>
        <v>1157.8947368421054</v>
      </c>
      <c r="N186" s="90">
        <f>IF(J186=1,(+M186*Precios!$AG$3),0)</f>
        <v>27.905263157894741</v>
      </c>
      <c r="O186" s="91">
        <f>+M186-N186</f>
        <v>1129.9894736842107</v>
      </c>
      <c r="P186" s="92"/>
      <c r="Q186" s="93">
        <f>+O186-P186</f>
        <v>1129.9894736842107</v>
      </c>
      <c r="R186" s="94">
        <f>IF(J186=1,0,Q186)</f>
        <v>0</v>
      </c>
      <c r="S186" s="145">
        <f>IF(J186=2,0,Q186)</f>
        <v>1129.9894736842107</v>
      </c>
    </row>
    <row r="187" spans="1:19" x14ac:dyDescent="0.25">
      <c r="A187" s="95"/>
      <c r="B187" s="32"/>
      <c r="C187" s="26"/>
      <c r="D187" s="110"/>
      <c r="E187" s="110"/>
      <c r="F187" s="110"/>
      <c r="G187" s="32">
        <v>101</v>
      </c>
      <c r="H187" s="34">
        <v>1</v>
      </c>
      <c r="I187" s="157">
        <f>IF(G187=Precios!$AE$4,Precios!$AF$4,IF(G187=Precios!$AE$5,Precios!$AF$5,IF(G187=Precios!$AE$6,Precios!$AF$6,IF(G187=Precios!$AE$7,Precios!$AF$7,IF(G187=Precios!$AE$8,Precios!$AF$8,IF(G187=Precios!$AE$9,Precios!$AF$9,IF(G187=Precios!$AE$10,Precios!$AF$10,IF(G187=Precios!$AE$11,Precios!$AF$11,IF(G187=Precios!$AE$12,Precios!$AF$12,IF(G187=Precios!$AE$13,Precios!$AF$13,IF(G187=Precios!$AE$14,Precios!$AF$14,IF(G187=Precios!$AE$15,Precios!$AF$15,IF(G187=Precios!$AE$16,Precios!$AF$16,IF(G187=Precios!$AE$17,Precios!$AF$17,IF(G187=Precios!$AE$18,Precios!$AF$18,0)))))))))))))))</f>
        <v>231.57894736842107</v>
      </c>
      <c r="J187" s="32">
        <v>1</v>
      </c>
      <c r="K187" s="82">
        <f>IF(J187=1,I187,IF(J187=2,I187*(1-Precios!$AI$3),0))</f>
        <v>231.57894736842107</v>
      </c>
      <c r="L187" s="82">
        <f t="shared" si="21"/>
        <v>231.57894736842107</v>
      </c>
      <c r="M187" s="33"/>
      <c r="N187" s="28"/>
      <c r="O187" s="28"/>
      <c r="P187" s="28"/>
      <c r="Q187" s="28"/>
      <c r="R187" s="28"/>
      <c r="S187" s="96"/>
    </row>
    <row r="188" spans="1:19" ht="15.75" thickBot="1" x14ac:dyDescent="0.3">
      <c r="A188" s="97"/>
      <c r="B188" s="100"/>
      <c r="C188" s="98"/>
      <c r="D188" s="111"/>
      <c r="E188" s="111"/>
      <c r="F188" s="111"/>
      <c r="G188" s="100">
        <v>104</v>
      </c>
      <c r="H188" s="99">
        <v>1</v>
      </c>
      <c r="I188" s="158">
        <f>IF(G188=Precios!$AE$4,Precios!$AF$4,IF(G188=Precios!$AE$5,Precios!$AF$5,IF(G188=Precios!$AE$6,Precios!$AF$6,IF(G188=Precios!$AE$7,Precios!$AF$7,IF(G188=Precios!$AE$8,Precios!$AF$8,IF(G188=Precios!$AE$9,Precios!$AF$9,IF(G188=Precios!$AE$10,Precios!$AF$10,IF(G188=Precios!$AE$11,Precios!$AF$11,IF(G188=Precios!$AE$12,Precios!$AF$12,IF(G188=Precios!$AE$13,Precios!$AF$13,IF(G188=Precios!$AE$14,Precios!$AF$14,IF(G188=Precios!$AE$15,Precios!$AF$15,IF(G188=Precios!$AE$16,Precios!$AF$16,IF(G188=Precios!$AE$17,Precios!$AF$17,IF(G188=Precios!$AE$18,Precios!$AF$18,0)))))))))))))))</f>
        <v>578.94736842105272</v>
      </c>
      <c r="J188" s="100">
        <v>1</v>
      </c>
      <c r="K188" s="101">
        <f>IF(J188=1,I188,IF(J188=2,I188*(1-Precios!$AI$3),0))</f>
        <v>578.94736842105272</v>
      </c>
      <c r="L188" s="101">
        <f t="shared" si="21"/>
        <v>578.94736842105272</v>
      </c>
      <c r="M188" s="102"/>
      <c r="N188" s="103"/>
      <c r="O188" s="103"/>
      <c r="P188" s="103"/>
      <c r="Q188" s="103"/>
      <c r="R188" s="103"/>
      <c r="S188" s="104"/>
    </row>
    <row r="189" spans="1:19" x14ac:dyDescent="0.25">
      <c r="A189" s="121">
        <v>43562</v>
      </c>
      <c r="B189" s="83">
        <v>117</v>
      </c>
      <c r="C189" s="122" t="s">
        <v>130</v>
      </c>
      <c r="D189" s="123" t="s">
        <v>109</v>
      </c>
      <c r="E189" s="123" t="s">
        <v>110</v>
      </c>
      <c r="F189" s="123" t="s">
        <v>107</v>
      </c>
      <c r="G189" s="83">
        <v>101</v>
      </c>
      <c r="H189" s="124">
        <v>1</v>
      </c>
      <c r="I189" s="156">
        <f>IF(G189=Precios!$AE$4,Precios!$AF$4,IF(G189=Precios!$AE$5,Precios!$AF$5,IF(G189=Precios!$AE$6,Precios!$AF$6,IF(G189=Precios!$AE$7,Precios!$AF$7,IF(G189=Precios!$AE$8,Precios!$AF$8,IF(G189=Precios!$AE$9,Precios!$AF$9,IF(G189=Precios!$AE$10,Precios!$AF$10,IF(G189=Precios!$AE$11,Precios!$AF$11,IF(G189=Precios!$AE$12,Precios!$AF$12,IF(G189=Precios!$AE$13,Precios!$AF$13,IF(G189=Precios!$AE$14,Precios!$AF$14,IF(G189=Precios!$AE$15,Precios!$AF$15,IF(G189=Precios!$AE$16,Precios!$AF$16,IF(G189=Precios!$AE$17,Precios!$AF$17,IF(G189=Precios!$AE$18,Precios!$AF$18,0)))))))))))))))</f>
        <v>231.57894736842107</v>
      </c>
      <c r="J189" s="83">
        <v>2</v>
      </c>
      <c r="K189" s="140">
        <f>IF(J189=1,I189,IF(J189=2,I189*(1-Precios!$AI$3),0))</f>
        <v>220</v>
      </c>
      <c r="L189" s="140">
        <f t="shared" si="21"/>
        <v>220</v>
      </c>
      <c r="M189" s="141">
        <f>+SUM(L189:L191)</f>
        <v>1100</v>
      </c>
      <c r="N189" s="142">
        <f>IF(J189=1,(+M189*Precios!$AG$3),0)</f>
        <v>0</v>
      </c>
      <c r="O189" s="143">
        <f>+M189-N189</f>
        <v>1100</v>
      </c>
      <c r="P189" s="27"/>
      <c r="Q189" s="93">
        <f>+O189-P189</f>
        <v>1100</v>
      </c>
      <c r="R189" s="144">
        <f>IF(J189=1,0,Q189)</f>
        <v>1100</v>
      </c>
      <c r="S189" s="144">
        <f>IF(J189=2,0,Q189)</f>
        <v>0</v>
      </c>
    </row>
    <row r="190" spans="1:19" x14ac:dyDescent="0.25">
      <c r="A190" s="95"/>
      <c r="B190" s="32"/>
      <c r="C190" s="26"/>
      <c r="D190" s="110"/>
      <c r="E190" s="110"/>
      <c r="F190" s="110"/>
      <c r="G190" s="32">
        <v>102</v>
      </c>
      <c r="H190" s="34">
        <v>1</v>
      </c>
      <c r="I190" s="157">
        <f>IF(G190=Precios!$AE$4,Precios!$AF$4,IF(G190=Precios!$AE$5,Precios!$AF$5,IF(G190=Precios!$AE$6,Precios!$AF$6,IF(G190=Precios!$AE$7,Precios!$AF$7,IF(G190=Precios!$AE$8,Precios!$AF$8,IF(G190=Precios!$AE$9,Precios!$AF$9,IF(G190=Precios!$AE$10,Precios!$AF$10,IF(G190=Precios!$AE$11,Precios!$AF$11,IF(G190=Precios!$AE$12,Precios!$AF$12,IF(G190=Precios!$AE$13,Precios!$AF$13,IF(G190=Precios!$AE$14,Precios!$AF$14,IF(G190=Precios!$AE$15,Precios!$AF$15,IF(G190=Precios!$AE$16,Precios!$AF$16,IF(G190=Precios!$AE$17,Precios!$AF$17,IF(G190=Precios!$AE$18,Precios!$AF$18,0)))))))))))))))</f>
        <v>347.36842105263162</v>
      </c>
      <c r="J190" s="32">
        <v>2</v>
      </c>
      <c r="K190" s="82">
        <f>IF(J190=1,I190,IF(J190=2,I190*(1-Precios!$AI$3),0))</f>
        <v>330</v>
      </c>
      <c r="L190" s="82">
        <f t="shared" si="21"/>
        <v>330</v>
      </c>
      <c r="M190" s="33"/>
      <c r="N190" s="28"/>
      <c r="O190" s="28"/>
      <c r="P190" s="28"/>
      <c r="Q190" s="28"/>
      <c r="R190" s="28"/>
      <c r="S190" s="96"/>
    </row>
    <row r="191" spans="1:19" ht="15.75" thickBot="1" x14ac:dyDescent="0.3">
      <c r="A191" s="115"/>
      <c r="B191" s="116"/>
      <c r="C191" s="117"/>
      <c r="D191" s="118"/>
      <c r="E191" s="118"/>
      <c r="F191" s="118"/>
      <c r="G191" s="116">
        <v>104</v>
      </c>
      <c r="H191" s="119">
        <v>1</v>
      </c>
      <c r="I191" s="158">
        <f>IF(G191=Precios!$AE$4,Precios!$AF$4,IF(G191=Precios!$AE$5,Precios!$AF$5,IF(G191=Precios!$AE$6,Precios!$AF$6,IF(G191=Precios!$AE$7,Precios!$AF$7,IF(G191=Precios!$AE$8,Precios!$AF$8,IF(G191=Precios!$AE$9,Precios!$AF$9,IF(G191=Precios!$AE$10,Precios!$AF$10,IF(G191=Precios!$AE$11,Precios!$AF$11,IF(G191=Precios!$AE$12,Precios!$AF$12,IF(G191=Precios!$AE$13,Precios!$AF$13,IF(G191=Precios!$AE$14,Precios!$AF$14,IF(G191=Precios!$AE$15,Precios!$AF$15,IF(G191=Precios!$AE$16,Precios!$AF$16,IF(G191=Precios!$AE$17,Precios!$AF$17,IF(G191=Precios!$AE$18,Precios!$AF$18,0)))))))))))))))</f>
        <v>578.94736842105272</v>
      </c>
      <c r="J191" s="116">
        <v>2</v>
      </c>
      <c r="K191" s="147">
        <f>IF(J191=1,I191,IF(J191=2,I191*(1-Precios!$AI$3),0))</f>
        <v>550</v>
      </c>
      <c r="L191" s="147">
        <f t="shared" si="21"/>
        <v>550</v>
      </c>
      <c r="M191" s="33"/>
      <c r="N191" s="28"/>
      <c r="O191" s="28"/>
      <c r="P191" s="28"/>
      <c r="Q191" s="28"/>
      <c r="R191" s="28"/>
      <c r="S191" s="96"/>
    </row>
    <row r="192" spans="1:19" x14ac:dyDescent="0.25">
      <c r="A192" s="84">
        <v>43565</v>
      </c>
      <c r="B192" s="87">
        <v>118</v>
      </c>
      <c r="C192" s="85" t="s">
        <v>131</v>
      </c>
      <c r="D192" s="109" t="s">
        <v>111</v>
      </c>
      <c r="E192" s="109" t="s">
        <v>112</v>
      </c>
      <c r="F192" s="109" t="s">
        <v>107</v>
      </c>
      <c r="G192" s="87">
        <v>104</v>
      </c>
      <c r="H192" s="86">
        <v>1</v>
      </c>
      <c r="I192" s="156">
        <f>IF(G192=Precios!$AE$4,Precios!$AF$4,IF(G192=Precios!$AE$5,Precios!$AF$5,IF(G192=Precios!$AE$6,Precios!$AF$6,IF(G192=Precios!$AE$7,Precios!$AF$7,IF(G192=Precios!$AE$8,Precios!$AF$8,IF(G192=Precios!$AE$9,Precios!$AF$9,IF(G192=Precios!$AE$10,Precios!$AF$10,IF(G192=Precios!$AE$11,Precios!$AF$11,IF(G192=Precios!$AE$12,Precios!$AF$12,IF(G192=Precios!$AE$13,Precios!$AF$13,IF(G192=Precios!$AE$14,Precios!$AF$14,IF(G192=Precios!$AE$15,Precios!$AF$15,IF(G192=Precios!$AE$16,Precios!$AF$16,IF(G192=Precios!$AE$17,Precios!$AF$17,IF(G192=Precios!$AE$18,Precios!$AF$18,0)))))))))))))))</f>
        <v>578.94736842105272</v>
      </c>
      <c r="J192" s="87">
        <v>1</v>
      </c>
      <c r="K192" s="88">
        <f>IF(J192=1,I192,IF(J192=2,I192*(1-Precios!$AI$3),0))</f>
        <v>578.94736842105272</v>
      </c>
      <c r="L192" s="88">
        <f t="shared" si="21"/>
        <v>578.94736842105272</v>
      </c>
      <c r="M192" s="89">
        <f>+SUM(L192:L194)</f>
        <v>1157.8947368421054</v>
      </c>
      <c r="N192" s="90">
        <f>IF(J192=1,(+M192*Precios!$AG$3),0)</f>
        <v>27.905263157894741</v>
      </c>
      <c r="O192" s="91">
        <f>+M192-N192</f>
        <v>1129.9894736842107</v>
      </c>
      <c r="P192" s="92"/>
      <c r="Q192" s="93">
        <f>+O192-P192</f>
        <v>1129.9894736842107</v>
      </c>
      <c r="R192" s="94">
        <f>IF(J192=1,0,Q192)</f>
        <v>0</v>
      </c>
      <c r="S192" s="145">
        <f>IF(J192=2,0,Q192)</f>
        <v>1129.9894736842107</v>
      </c>
    </row>
    <row r="193" spans="1:19" x14ac:dyDescent="0.25">
      <c r="A193" s="95"/>
      <c r="B193" s="32"/>
      <c r="C193" s="26"/>
      <c r="D193" s="110"/>
      <c r="E193" s="110"/>
      <c r="F193" s="110"/>
      <c r="G193" s="32">
        <v>102</v>
      </c>
      <c r="H193" s="34">
        <v>1</v>
      </c>
      <c r="I193" s="157">
        <f>IF(G193=Precios!$AE$4,Precios!$AF$4,IF(G193=Precios!$AE$5,Precios!$AF$5,IF(G193=Precios!$AE$6,Precios!$AF$6,IF(G193=Precios!$AE$7,Precios!$AF$7,IF(G193=Precios!$AE$8,Precios!$AF$8,IF(G193=Precios!$AE$9,Precios!$AF$9,IF(G193=Precios!$AE$10,Precios!$AF$10,IF(G193=Precios!$AE$11,Precios!$AF$11,IF(G193=Precios!$AE$12,Precios!$AF$12,IF(G193=Precios!$AE$13,Precios!$AF$13,IF(G193=Precios!$AE$14,Precios!$AF$14,IF(G193=Precios!$AE$15,Precios!$AF$15,IF(G193=Precios!$AE$16,Precios!$AF$16,IF(G193=Precios!$AE$17,Precios!$AF$17,IF(G193=Precios!$AE$18,Precios!$AF$18,0)))))))))))))))</f>
        <v>347.36842105263162</v>
      </c>
      <c r="J193" s="32">
        <v>1</v>
      </c>
      <c r="K193" s="82">
        <f>IF(J193=1,I193,IF(J193=2,I193*(1-Precios!$AI$3),0))</f>
        <v>347.36842105263162</v>
      </c>
      <c r="L193" s="82">
        <f t="shared" si="21"/>
        <v>347.36842105263162</v>
      </c>
      <c r="M193" s="33"/>
      <c r="N193" s="28"/>
      <c r="O193" s="28"/>
      <c r="P193" s="28"/>
      <c r="Q193" s="28"/>
      <c r="R193" s="28"/>
      <c r="S193" s="96"/>
    </row>
    <row r="194" spans="1:19" ht="15.75" thickBot="1" x14ac:dyDescent="0.3">
      <c r="A194" s="97"/>
      <c r="B194" s="100"/>
      <c r="C194" s="98"/>
      <c r="D194" s="111"/>
      <c r="E194" s="111"/>
      <c r="F194" s="111"/>
      <c r="G194" s="100">
        <v>101</v>
      </c>
      <c r="H194" s="99">
        <v>1</v>
      </c>
      <c r="I194" s="158">
        <f>IF(G194=Precios!$AE$4,Precios!$AF$4,IF(G194=Precios!$AE$5,Precios!$AF$5,IF(G194=Precios!$AE$6,Precios!$AF$6,IF(G194=Precios!$AE$7,Precios!$AF$7,IF(G194=Precios!$AE$8,Precios!$AF$8,IF(G194=Precios!$AE$9,Precios!$AF$9,IF(G194=Precios!$AE$10,Precios!$AF$10,IF(G194=Precios!$AE$11,Precios!$AF$11,IF(G194=Precios!$AE$12,Precios!$AF$12,IF(G194=Precios!$AE$13,Precios!$AF$13,IF(G194=Precios!$AE$14,Precios!$AF$14,IF(G194=Precios!$AE$15,Precios!$AF$15,IF(G194=Precios!$AE$16,Precios!$AF$16,IF(G194=Precios!$AE$17,Precios!$AF$17,IF(G194=Precios!$AE$18,Precios!$AF$18,0)))))))))))))))</f>
        <v>231.57894736842107</v>
      </c>
      <c r="J194" s="100">
        <v>1</v>
      </c>
      <c r="K194" s="101">
        <f>IF(J194=1,I194,IF(J194=2,I194*(1-Precios!$AI$3),0))</f>
        <v>231.57894736842107</v>
      </c>
      <c r="L194" s="101">
        <f t="shared" si="21"/>
        <v>231.57894736842107</v>
      </c>
      <c r="M194" s="102"/>
      <c r="N194" s="103"/>
      <c r="O194" s="103"/>
      <c r="P194" s="103"/>
      <c r="Q194" s="103"/>
      <c r="R194" s="103"/>
      <c r="S194" s="104"/>
    </row>
    <row r="195" spans="1:19" x14ac:dyDescent="0.25">
      <c r="A195" s="121">
        <v>43578</v>
      </c>
      <c r="B195" s="83">
        <v>119</v>
      </c>
      <c r="C195" s="122" t="s">
        <v>132</v>
      </c>
      <c r="D195" s="123" t="s">
        <v>115</v>
      </c>
      <c r="E195" s="123" t="s">
        <v>116</v>
      </c>
      <c r="F195" s="123" t="s">
        <v>107</v>
      </c>
      <c r="G195" s="83">
        <v>105</v>
      </c>
      <c r="H195" s="124">
        <v>1</v>
      </c>
      <c r="I195" s="156">
        <f>IF(G195=Precios!$AE$4,Precios!$AF$4,IF(G195=Precios!$AE$5,Precios!$AF$5,IF(G195=Precios!$AE$6,Precios!$AF$6,IF(G195=Precios!$AE$7,Precios!$AF$7,IF(G195=Precios!$AE$8,Precios!$AF$8,IF(G195=Precios!$AE$9,Precios!$AF$9,IF(G195=Precios!$AE$10,Precios!$AF$10,IF(G195=Precios!$AE$11,Precios!$AF$11,IF(G195=Precios!$AE$12,Precios!$AF$12,IF(G195=Precios!$AE$13,Precios!$AF$13,IF(G195=Precios!$AE$14,Precios!$AF$14,IF(G195=Precios!$AE$15,Precios!$AF$15,IF(G195=Precios!$AE$16,Precios!$AF$16,IF(G195=Precios!$AE$17,Precios!$AF$17,IF(G195=Precios!$AE$18,Precios!$AF$18,0)))))))))))))))</f>
        <v>694.73684210526324</v>
      </c>
      <c r="J195" s="83">
        <v>2</v>
      </c>
      <c r="K195" s="140">
        <f>IF(J195=1,I195,IF(J195=2,I195*(1-Precios!$AI$3),0))</f>
        <v>660</v>
      </c>
      <c r="L195" s="140">
        <f t="shared" si="21"/>
        <v>660</v>
      </c>
      <c r="M195" s="141">
        <f>+SUM(L195:L197)</f>
        <v>1320</v>
      </c>
      <c r="N195" s="142">
        <f>IF(J195=1,(+M195*Precios!$AG$3),0)</f>
        <v>0</v>
      </c>
      <c r="O195" s="143">
        <f>+M195-N195</f>
        <v>1320</v>
      </c>
      <c r="P195" s="27">
        <v>100</v>
      </c>
      <c r="Q195" s="93">
        <f>+O195-P195</f>
        <v>1220</v>
      </c>
      <c r="R195" s="144">
        <f>IF(J195=1,0,Q195)</f>
        <v>1220</v>
      </c>
      <c r="S195" s="144">
        <f>IF(J195=2,0,Q195)</f>
        <v>0</v>
      </c>
    </row>
    <row r="196" spans="1:19" x14ac:dyDescent="0.25">
      <c r="A196" s="95"/>
      <c r="B196" s="32"/>
      <c r="C196" s="26"/>
      <c r="D196" s="110"/>
      <c r="E196" s="110"/>
      <c r="F196" s="110"/>
      <c r="G196" s="32">
        <v>101</v>
      </c>
      <c r="H196" s="34">
        <v>1</v>
      </c>
      <c r="I196" s="157">
        <f>IF(G196=Precios!$AE$4,Precios!$AF$4,IF(G196=Precios!$AE$5,Precios!$AF$5,IF(G196=Precios!$AE$6,Precios!$AF$6,IF(G196=Precios!$AE$7,Precios!$AF$7,IF(G196=Precios!$AE$8,Precios!$AF$8,IF(G196=Precios!$AE$9,Precios!$AF$9,IF(G196=Precios!$AE$10,Precios!$AF$10,IF(G196=Precios!$AE$11,Precios!$AF$11,IF(G196=Precios!$AE$12,Precios!$AF$12,IF(G196=Precios!$AE$13,Precios!$AF$13,IF(G196=Precios!$AE$14,Precios!$AF$14,IF(G196=Precios!$AE$15,Precios!$AF$15,IF(G196=Precios!$AE$16,Precios!$AF$16,IF(G196=Precios!$AE$17,Precios!$AF$17,IF(G196=Precios!$AE$18,Precios!$AF$18,0)))))))))))))))</f>
        <v>231.57894736842107</v>
      </c>
      <c r="J196" s="32">
        <v>2</v>
      </c>
      <c r="K196" s="82">
        <f>IF(J196=1,I196,IF(J196=2,I196*(1-Precios!$AI$3),0))</f>
        <v>220</v>
      </c>
      <c r="L196" s="82">
        <f t="shared" si="21"/>
        <v>220</v>
      </c>
      <c r="M196" s="33"/>
      <c r="N196" s="28"/>
      <c r="O196" s="28"/>
      <c r="P196" s="28"/>
      <c r="Q196" s="28"/>
      <c r="R196" s="28"/>
      <c r="S196" s="96"/>
    </row>
    <row r="197" spans="1:19" ht="15.75" thickBot="1" x14ac:dyDescent="0.3">
      <c r="A197" s="115"/>
      <c r="B197" s="116"/>
      <c r="C197" s="117"/>
      <c r="D197" s="118"/>
      <c r="E197" s="118"/>
      <c r="F197" s="118"/>
      <c r="G197" s="116">
        <v>103</v>
      </c>
      <c r="H197" s="119">
        <v>1</v>
      </c>
      <c r="I197" s="158">
        <f>IF(G197=Precios!$AE$4,Precios!$AF$4,IF(G197=Precios!$AE$5,Precios!$AF$5,IF(G197=Precios!$AE$6,Precios!$AF$6,IF(G197=Precios!$AE$7,Precios!$AF$7,IF(G197=Precios!$AE$8,Precios!$AF$8,IF(G197=Precios!$AE$9,Precios!$AF$9,IF(G197=Precios!$AE$10,Precios!$AF$10,IF(G197=Precios!$AE$11,Precios!$AF$11,IF(G197=Precios!$AE$12,Precios!$AF$12,IF(G197=Precios!$AE$13,Precios!$AF$13,IF(G197=Precios!$AE$14,Precios!$AF$14,IF(G197=Precios!$AE$15,Precios!$AF$15,IF(G197=Precios!$AE$16,Precios!$AF$16,IF(G197=Precios!$AE$17,Precios!$AF$17,IF(G197=Precios!$AE$18,Precios!$AF$18,0)))))))))))))))</f>
        <v>463.15789473684214</v>
      </c>
      <c r="J197" s="116">
        <v>2</v>
      </c>
      <c r="K197" s="147">
        <f>IF(J197=1,I197,IF(J197=2,I197*(1-Precios!$AI$3),0))</f>
        <v>440</v>
      </c>
      <c r="L197" s="147">
        <f t="shared" si="21"/>
        <v>440</v>
      </c>
      <c r="M197" s="33"/>
      <c r="N197" s="28"/>
      <c r="O197" s="28"/>
      <c r="P197" s="28"/>
      <c r="Q197" s="28"/>
      <c r="R197" s="28"/>
      <c r="S197" s="96"/>
    </row>
    <row r="198" spans="1:19" x14ac:dyDescent="0.25">
      <c r="A198" s="84">
        <v>43585</v>
      </c>
      <c r="B198" s="87">
        <v>120</v>
      </c>
      <c r="C198" s="85" t="s">
        <v>133</v>
      </c>
      <c r="D198" s="109" t="s">
        <v>118</v>
      </c>
      <c r="E198" s="109" t="s">
        <v>106</v>
      </c>
      <c r="F198" s="109" t="s">
        <v>107</v>
      </c>
      <c r="G198" s="87">
        <v>105</v>
      </c>
      <c r="H198" s="86">
        <v>1</v>
      </c>
      <c r="I198" s="156">
        <f>IF(G198=Precios!$AE$4,Precios!$AF$4,IF(G198=Precios!$AE$5,Precios!$AF$5,IF(G198=Precios!$AE$6,Precios!$AF$6,IF(G198=Precios!$AE$7,Precios!$AF$7,IF(G198=Precios!$AE$8,Precios!$AF$8,IF(G198=Precios!$AE$9,Precios!$AF$9,IF(G198=Precios!$AE$10,Precios!$AF$10,IF(G198=Precios!$AE$11,Precios!$AF$11,IF(G198=Precios!$AE$12,Precios!$AF$12,IF(G198=Precios!$AE$13,Precios!$AF$13,IF(G198=Precios!$AE$14,Precios!$AF$14,IF(G198=Precios!$AE$15,Precios!$AF$15,IF(G198=Precios!$AE$16,Precios!$AF$16,IF(G198=Precios!$AE$17,Precios!$AF$17,IF(G198=Precios!$AE$18,Precios!$AF$18,0)))))))))))))))</f>
        <v>694.73684210526324</v>
      </c>
      <c r="J198" s="87">
        <v>2</v>
      </c>
      <c r="K198" s="88">
        <f>IF(J198=1,I198,IF(J198=2,I198*(1-Precios!$AI$3),0))</f>
        <v>660</v>
      </c>
      <c r="L198" s="88">
        <f t="shared" ref="L198:L242" si="22">+H198*K198</f>
        <v>660</v>
      </c>
      <c r="M198" s="89">
        <f>+SUM(L198:L200)</f>
        <v>1430</v>
      </c>
      <c r="N198" s="90">
        <f>IF(J198=1,(+M198*Precios!$AG$3),0)</f>
        <v>0</v>
      </c>
      <c r="O198" s="91">
        <f>+M198-N198</f>
        <v>1430</v>
      </c>
      <c r="P198" s="92"/>
      <c r="Q198" s="93">
        <f>+O198-P198</f>
        <v>1430</v>
      </c>
      <c r="R198" s="94">
        <f>IF(J198=1,0,Q198)</f>
        <v>1430</v>
      </c>
      <c r="S198" s="145">
        <f>IF(J198=2,0,Q198)</f>
        <v>0</v>
      </c>
    </row>
    <row r="199" spans="1:19" x14ac:dyDescent="0.25">
      <c r="A199" s="95"/>
      <c r="B199" s="32"/>
      <c r="C199" s="26"/>
      <c r="D199" s="110"/>
      <c r="E199" s="110"/>
      <c r="F199" s="110"/>
      <c r="G199" s="32">
        <v>103</v>
      </c>
      <c r="H199" s="34">
        <v>1</v>
      </c>
      <c r="I199" s="157">
        <f>IF(G199=Precios!$AE$4,Precios!$AF$4,IF(G199=Precios!$AE$5,Precios!$AF$5,IF(G199=Precios!$AE$6,Precios!$AF$6,IF(G199=Precios!$AE$7,Precios!$AF$7,IF(G199=Precios!$AE$8,Precios!$AF$8,IF(G199=Precios!$AE$9,Precios!$AF$9,IF(G199=Precios!$AE$10,Precios!$AF$10,IF(G199=Precios!$AE$11,Precios!$AF$11,IF(G199=Precios!$AE$12,Precios!$AF$12,IF(G199=Precios!$AE$13,Precios!$AF$13,IF(G199=Precios!$AE$14,Precios!$AF$14,IF(G199=Precios!$AE$15,Precios!$AF$15,IF(G199=Precios!$AE$16,Precios!$AF$16,IF(G199=Precios!$AE$17,Precios!$AF$17,IF(G199=Precios!$AE$18,Precios!$AF$18,0)))))))))))))))</f>
        <v>463.15789473684214</v>
      </c>
      <c r="J199" s="32">
        <v>2</v>
      </c>
      <c r="K199" s="82">
        <f>IF(J199=1,I199,IF(J199=2,I199*(1-Precios!$AI$3),0))</f>
        <v>440</v>
      </c>
      <c r="L199" s="82">
        <f t="shared" si="22"/>
        <v>440</v>
      </c>
      <c r="M199" s="33"/>
      <c r="N199" s="28"/>
      <c r="O199" s="28"/>
      <c r="P199" s="28"/>
      <c r="Q199" s="28"/>
      <c r="R199" s="28"/>
      <c r="S199" s="96"/>
    </row>
    <row r="200" spans="1:19" ht="15.75" thickBot="1" x14ac:dyDescent="0.3">
      <c r="A200" s="97"/>
      <c r="B200" s="100"/>
      <c r="C200" s="98"/>
      <c r="D200" s="111"/>
      <c r="E200" s="111"/>
      <c r="F200" s="111"/>
      <c r="G200" s="100">
        <v>102</v>
      </c>
      <c r="H200" s="99">
        <v>1</v>
      </c>
      <c r="I200" s="158">
        <f>IF(G200=Precios!$AE$4,Precios!$AF$4,IF(G200=Precios!$AE$5,Precios!$AF$5,IF(G200=Precios!$AE$6,Precios!$AF$6,IF(G200=Precios!$AE$7,Precios!$AF$7,IF(G200=Precios!$AE$8,Precios!$AF$8,IF(G200=Precios!$AE$9,Precios!$AF$9,IF(G200=Precios!$AE$10,Precios!$AF$10,IF(G200=Precios!$AE$11,Precios!$AF$11,IF(G200=Precios!$AE$12,Precios!$AF$12,IF(G200=Precios!$AE$13,Precios!$AF$13,IF(G200=Precios!$AE$14,Precios!$AF$14,IF(G200=Precios!$AE$15,Precios!$AF$15,IF(G200=Precios!$AE$16,Precios!$AF$16,IF(G200=Precios!$AE$17,Precios!$AF$17,IF(G200=Precios!$AE$18,Precios!$AF$18,0)))))))))))))))</f>
        <v>347.36842105263162</v>
      </c>
      <c r="J200" s="100">
        <v>2</v>
      </c>
      <c r="K200" s="101">
        <f>IF(J200=1,I200,IF(J200=2,I200*(1-Precios!$AI$3),0))</f>
        <v>330</v>
      </c>
      <c r="L200" s="101">
        <f t="shared" si="22"/>
        <v>330</v>
      </c>
      <c r="M200" s="102"/>
      <c r="N200" s="103"/>
      <c r="O200" s="103"/>
      <c r="P200" s="103"/>
      <c r="Q200" s="103"/>
      <c r="R200" s="103"/>
      <c r="S200" s="104"/>
    </row>
    <row r="201" spans="1:19" x14ac:dyDescent="0.25">
      <c r="A201" s="84"/>
      <c r="B201" s="87"/>
      <c r="C201" s="85"/>
      <c r="D201" s="109"/>
      <c r="E201" s="109"/>
      <c r="F201" s="109"/>
      <c r="G201" s="87"/>
      <c r="H201" s="86"/>
      <c r="I201" s="156">
        <f>IF(G201=Precios!$AE$4,Precios!$AF$4,IF(G201=Precios!$AE$5,Precios!$AF$5,IF(G201=Precios!$AE$6,Precios!$AF$6,IF(G201=Precios!$AE$7,Precios!$AF$7,IF(G201=Precios!$AE$8,Precios!$AF$8,IF(G201=Precios!$AE$9,Precios!$AF$9,IF(G201=Precios!$AE$10,Precios!$AF$10,IF(G201=Precios!$AE$11,Precios!$AF$11,IF(G201=Precios!$AE$12,Precios!$AF$12,IF(G201=Precios!$AE$13,Precios!$AF$13,IF(G201=Precios!$AE$14,Precios!$AF$14,IF(G201=Precios!$AE$15,Precios!$AF$15,IF(G201=Precios!$AE$16,Precios!$AF$16,IF(G201=Precios!$AE$17,Precios!$AF$17,IF(G201=Precios!$AE$18,Precios!$AF$18,0)))))))))))))))</f>
        <v>0</v>
      </c>
      <c r="J201" s="87"/>
      <c r="K201" s="88">
        <f>IF(J201=1,I201,IF(J201=2,I201*(1-Precios!$AI$3),0))</f>
        <v>0</v>
      </c>
      <c r="L201" s="88">
        <f t="shared" si="22"/>
        <v>0</v>
      </c>
      <c r="M201" s="89">
        <f>+SUM(L201:L203)</f>
        <v>0</v>
      </c>
      <c r="N201" s="90">
        <f>IF(J201=1,(+M201*Precios!$AG$3),0)</f>
        <v>0</v>
      </c>
      <c r="O201" s="91">
        <f>+M201-N201</f>
        <v>0</v>
      </c>
      <c r="P201" s="92"/>
      <c r="Q201" s="93">
        <f>+O201-P201</f>
        <v>0</v>
      </c>
      <c r="R201" s="94">
        <f>IF(J201=1,0,Q201)</f>
        <v>0</v>
      </c>
      <c r="S201" s="145">
        <f>IF(J201=2,0,Q201)</f>
        <v>0</v>
      </c>
    </row>
    <row r="202" spans="1:19" x14ac:dyDescent="0.25">
      <c r="A202" s="95"/>
      <c r="B202" s="32"/>
      <c r="C202" s="26"/>
      <c r="D202" s="110"/>
      <c r="E202" s="110"/>
      <c r="F202" s="110"/>
      <c r="G202" s="32"/>
      <c r="H202" s="34"/>
      <c r="I202" s="157">
        <f>IF(G202=Precios!$AE$4,Precios!$AF$4,IF(G202=Precios!$AE$5,Precios!$AF$5,IF(G202=Precios!$AE$6,Precios!$AF$6,IF(G202=Precios!$AE$7,Precios!$AF$7,IF(G202=Precios!$AE$8,Precios!$AF$8,IF(G202=Precios!$AE$9,Precios!$AF$9,IF(G202=Precios!$AE$10,Precios!$AF$10,IF(G202=Precios!$AE$11,Precios!$AF$11,IF(G202=Precios!$AE$12,Precios!$AF$12,IF(G202=Precios!$AE$13,Precios!$AF$13,IF(G202=Precios!$AE$14,Precios!$AF$14,IF(G202=Precios!$AE$15,Precios!$AF$15,IF(G202=Precios!$AE$16,Precios!$AF$16,IF(G202=Precios!$AE$17,Precios!$AF$17,IF(G202=Precios!$AE$18,Precios!$AF$18,0)))))))))))))))</f>
        <v>0</v>
      </c>
      <c r="J202" s="32"/>
      <c r="K202" s="82">
        <f>IF(J202=1,I202,IF(J202=2,I202*(1-Precios!$AI$3),0))</f>
        <v>0</v>
      </c>
      <c r="L202" s="82">
        <f t="shared" si="22"/>
        <v>0</v>
      </c>
      <c r="M202" s="33"/>
      <c r="N202" s="28"/>
      <c r="O202" s="28"/>
      <c r="P202" s="28"/>
      <c r="Q202" s="28"/>
      <c r="R202" s="28"/>
      <c r="S202" s="96"/>
    </row>
    <row r="203" spans="1:19" ht="15.75" thickBot="1" x14ac:dyDescent="0.3">
      <c r="A203" s="97"/>
      <c r="B203" s="100"/>
      <c r="C203" s="98"/>
      <c r="D203" s="111"/>
      <c r="E203" s="111"/>
      <c r="F203" s="111"/>
      <c r="G203" s="100"/>
      <c r="H203" s="99"/>
      <c r="I203" s="158">
        <f>IF(G203=Precios!$AE$4,Precios!$AF$4,IF(G203=Precios!$AE$5,Precios!$AF$5,IF(G203=Precios!$AE$6,Precios!$AF$6,IF(G203=Precios!$AE$7,Precios!$AF$7,IF(G203=Precios!$AE$8,Precios!$AF$8,IF(G203=Precios!$AE$9,Precios!$AF$9,IF(G203=Precios!$AE$10,Precios!$AF$10,IF(G203=Precios!$AE$11,Precios!$AF$11,IF(G203=Precios!$AE$12,Precios!$AF$12,IF(G203=Precios!$AE$13,Precios!$AF$13,IF(G203=Precios!$AE$14,Precios!$AF$14,IF(G203=Precios!$AE$15,Precios!$AF$15,IF(G203=Precios!$AE$16,Precios!$AF$16,IF(G203=Precios!$AE$17,Precios!$AF$17,IF(G203=Precios!$AE$18,Precios!$AF$18,0)))))))))))))))</f>
        <v>0</v>
      </c>
      <c r="J203" s="100"/>
      <c r="K203" s="101">
        <f>IF(J203=1,I203,IF(J203=2,I203*(1-Precios!$AI$3),0))</f>
        <v>0</v>
      </c>
      <c r="L203" s="101">
        <f t="shared" si="22"/>
        <v>0</v>
      </c>
      <c r="M203" s="102"/>
      <c r="N203" s="103"/>
      <c r="O203" s="103"/>
      <c r="P203" s="103"/>
      <c r="Q203" s="103"/>
      <c r="R203" s="103"/>
      <c r="S203" s="104"/>
    </row>
    <row r="204" spans="1:19" x14ac:dyDescent="0.25">
      <c r="A204" s="84"/>
      <c r="B204" s="87"/>
      <c r="C204" s="85"/>
      <c r="D204" s="109"/>
      <c r="E204" s="109"/>
      <c r="F204" s="109"/>
      <c r="G204" s="87"/>
      <c r="H204" s="86"/>
      <c r="I204" s="156">
        <f>IF(G204=Precios!$AE$4,Precios!$AF$4,IF(G204=Precios!$AE$5,Precios!$AF$5,IF(G204=Precios!$AE$6,Precios!$AF$6,IF(G204=Precios!$AE$7,Precios!$AF$7,IF(G204=Precios!$AE$8,Precios!$AF$8,IF(G204=Precios!$AE$9,Precios!$AF$9,IF(G204=Precios!$AE$10,Precios!$AF$10,IF(G204=Precios!$AE$11,Precios!$AF$11,IF(G204=Precios!$AE$12,Precios!$AF$12,IF(G204=Precios!$AE$13,Precios!$AF$13,IF(G204=Precios!$AE$14,Precios!$AF$14,IF(G204=Precios!$AE$15,Precios!$AF$15,IF(G204=Precios!$AE$16,Precios!$AF$16,IF(G204=Precios!$AE$17,Precios!$AF$17,IF(G204=Precios!$AE$18,Precios!$AF$18,0)))))))))))))))</f>
        <v>0</v>
      </c>
      <c r="J204" s="87"/>
      <c r="K204" s="88">
        <f>IF(J204=1,I204,IF(J204=2,I204*(1-Precios!$AI$3),0))</f>
        <v>0</v>
      </c>
      <c r="L204" s="88">
        <f t="shared" si="22"/>
        <v>0</v>
      </c>
      <c r="M204" s="89">
        <f>+SUM(L204:L206)</f>
        <v>0</v>
      </c>
      <c r="N204" s="90">
        <f>IF(J204=1,(+M204*Precios!$AG$3),0)</f>
        <v>0</v>
      </c>
      <c r="O204" s="91">
        <f>+M204-N204</f>
        <v>0</v>
      </c>
      <c r="P204" s="92"/>
      <c r="Q204" s="93">
        <f>+O204-P204</f>
        <v>0</v>
      </c>
      <c r="R204" s="94">
        <f>IF(J204=1,0,Q204)</f>
        <v>0</v>
      </c>
      <c r="S204" s="145">
        <f>IF(J204=2,0,Q204)</f>
        <v>0</v>
      </c>
    </row>
    <row r="205" spans="1:19" x14ac:dyDescent="0.25">
      <c r="A205" s="95"/>
      <c r="B205" s="32"/>
      <c r="C205" s="26"/>
      <c r="D205" s="110"/>
      <c r="E205" s="110"/>
      <c r="F205" s="110"/>
      <c r="G205" s="32"/>
      <c r="H205" s="34"/>
      <c r="I205" s="157">
        <f>IF(G205=Precios!$AE$4,Precios!$AF$4,IF(G205=Precios!$AE$5,Precios!$AF$5,IF(G205=Precios!$AE$6,Precios!$AF$6,IF(G205=Precios!$AE$7,Precios!$AF$7,IF(G205=Precios!$AE$8,Precios!$AF$8,IF(G205=Precios!$AE$9,Precios!$AF$9,IF(G205=Precios!$AE$10,Precios!$AF$10,IF(G205=Precios!$AE$11,Precios!$AF$11,IF(G205=Precios!$AE$12,Precios!$AF$12,IF(G205=Precios!$AE$13,Precios!$AF$13,IF(G205=Precios!$AE$14,Precios!$AF$14,IF(G205=Precios!$AE$15,Precios!$AF$15,IF(G205=Precios!$AE$16,Precios!$AF$16,IF(G205=Precios!$AE$17,Precios!$AF$17,IF(G205=Precios!$AE$18,Precios!$AF$18,0)))))))))))))))</f>
        <v>0</v>
      </c>
      <c r="J205" s="32"/>
      <c r="K205" s="82">
        <f>IF(J205=1,I205,IF(J205=2,I205*(1-Precios!$AI$3),0))</f>
        <v>0</v>
      </c>
      <c r="L205" s="82">
        <f t="shared" si="22"/>
        <v>0</v>
      </c>
      <c r="M205" s="33"/>
      <c r="N205" s="28"/>
      <c r="O205" s="28"/>
      <c r="P205" s="28"/>
      <c r="Q205" s="28"/>
      <c r="R205" s="28"/>
      <c r="S205" s="96"/>
    </row>
    <row r="206" spans="1:19" ht="15.75" thickBot="1" x14ac:dyDescent="0.3">
      <c r="A206" s="97"/>
      <c r="B206" s="100"/>
      <c r="C206" s="98"/>
      <c r="D206" s="111"/>
      <c r="E206" s="111"/>
      <c r="F206" s="111"/>
      <c r="G206" s="100"/>
      <c r="H206" s="99"/>
      <c r="I206" s="158">
        <f>IF(G206=Precios!$AE$4,Precios!$AF$4,IF(G206=Precios!$AE$5,Precios!$AF$5,IF(G206=Precios!$AE$6,Precios!$AF$6,IF(G206=Precios!$AE$7,Precios!$AF$7,IF(G206=Precios!$AE$8,Precios!$AF$8,IF(G206=Precios!$AE$9,Precios!$AF$9,IF(G206=Precios!$AE$10,Precios!$AF$10,IF(G206=Precios!$AE$11,Precios!$AF$11,IF(G206=Precios!$AE$12,Precios!$AF$12,IF(G206=Precios!$AE$13,Precios!$AF$13,IF(G206=Precios!$AE$14,Precios!$AF$14,IF(G206=Precios!$AE$15,Precios!$AF$15,IF(G206=Precios!$AE$16,Precios!$AF$16,IF(G206=Precios!$AE$17,Precios!$AF$17,IF(G206=Precios!$AE$18,Precios!$AF$18,0)))))))))))))))</f>
        <v>0</v>
      </c>
      <c r="J206" s="100"/>
      <c r="K206" s="101">
        <f>IF(J206=1,I206,IF(J206=2,I206*(1-Precios!$AI$3),0))</f>
        <v>0</v>
      </c>
      <c r="L206" s="101">
        <f t="shared" si="22"/>
        <v>0</v>
      </c>
      <c r="M206" s="102"/>
      <c r="N206" s="103"/>
      <c r="O206" s="103"/>
      <c r="P206" s="103"/>
      <c r="Q206" s="103"/>
      <c r="R206" s="103"/>
      <c r="S206" s="104"/>
    </row>
    <row r="207" spans="1:19" x14ac:dyDescent="0.25">
      <c r="A207" s="84"/>
      <c r="B207" s="87"/>
      <c r="C207" s="85"/>
      <c r="D207" s="109"/>
      <c r="E207" s="109"/>
      <c r="F207" s="109"/>
      <c r="G207" s="87"/>
      <c r="H207" s="86"/>
      <c r="I207" s="156">
        <f>IF(G207=Precios!$AE$4,Precios!$AF$4,IF(G207=Precios!$AE$5,Precios!$AF$5,IF(G207=Precios!$AE$6,Precios!$AF$6,IF(G207=Precios!$AE$7,Precios!$AF$7,IF(G207=Precios!$AE$8,Precios!$AF$8,IF(G207=Precios!$AE$9,Precios!$AF$9,IF(G207=Precios!$AE$10,Precios!$AF$10,IF(G207=Precios!$AE$11,Precios!$AF$11,IF(G207=Precios!$AE$12,Precios!$AF$12,IF(G207=Precios!$AE$13,Precios!$AF$13,IF(G207=Precios!$AE$14,Precios!$AF$14,IF(G207=Precios!$AE$15,Precios!$AF$15,IF(G207=Precios!$AE$16,Precios!$AF$16,IF(G207=Precios!$AE$17,Precios!$AF$17,IF(G207=Precios!$AE$18,Precios!$AF$18,0)))))))))))))))</f>
        <v>0</v>
      </c>
      <c r="J207" s="87"/>
      <c r="K207" s="88">
        <f>IF(J207=1,I207,IF(J207=2,I207*(1-Precios!$AI$3),0))</f>
        <v>0</v>
      </c>
      <c r="L207" s="88">
        <f t="shared" si="22"/>
        <v>0</v>
      </c>
      <c r="M207" s="89">
        <f>+SUM(L207:L209)</f>
        <v>0</v>
      </c>
      <c r="N207" s="90">
        <f>IF(J207=1,(+M207*Precios!$AG$3),0)</f>
        <v>0</v>
      </c>
      <c r="O207" s="91">
        <f>+M207-N207</f>
        <v>0</v>
      </c>
      <c r="P207" s="92"/>
      <c r="Q207" s="93">
        <f>+O207-P207</f>
        <v>0</v>
      </c>
      <c r="R207" s="94">
        <f>IF(J207=1,0,Q207)</f>
        <v>0</v>
      </c>
      <c r="S207" s="145">
        <f>IF(J207=2,0,Q207)</f>
        <v>0</v>
      </c>
    </row>
    <row r="208" spans="1:19" x14ac:dyDescent="0.25">
      <c r="A208" s="95"/>
      <c r="B208" s="32"/>
      <c r="C208" s="26"/>
      <c r="D208" s="110"/>
      <c r="E208" s="110"/>
      <c r="F208" s="110"/>
      <c r="G208" s="32"/>
      <c r="H208" s="34"/>
      <c r="I208" s="157">
        <f>IF(G208=Precios!$AE$4,Precios!$AF$4,IF(G208=Precios!$AE$5,Precios!$AF$5,IF(G208=Precios!$AE$6,Precios!$AF$6,IF(G208=Precios!$AE$7,Precios!$AF$7,IF(G208=Precios!$AE$8,Precios!$AF$8,IF(G208=Precios!$AE$9,Precios!$AF$9,IF(G208=Precios!$AE$10,Precios!$AF$10,IF(G208=Precios!$AE$11,Precios!$AF$11,IF(G208=Precios!$AE$12,Precios!$AF$12,IF(G208=Precios!$AE$13,Precios!$AF$13,IF(G208=Precios!$AE$14,Precios!$AF$14,IF(G208=Precios!$AE$15,Precios!$AF$15,IF(G208=Precios!$AE$16,Precios!$AF$16,IF(G208=Precios!$AE$17,Precios!$AF$17,IF(G208=Precios!$AE$18,Precios!$AF$18,0)))))))))))))))</f>
        <v>0</v>
      </c>
      <c r="J208" s="32"/>
      <c r="K208" s="82">
        <f>IF(J208=1,I208,IF(J208=2,I208*(1-Precios!$AI$3),0))</f>
        <v>0</v>
      </c>
      <c r="L208" s="82">
        <f t="shared" si="22"/>
        <v>0</v>
      </c>
      <c r="M208" s="33"/>
      <c r="N208" s="28"/>
      <c r="O208" s="28"/>
      <c r="P208" s="28"/>
      <c r="Q208" s="28"/>
      <c r="R208" s="28"/>
      <c r="S208" s="96"/>
    </row>
    <row r="209" spans="1:19" ht="15.75" thickBot="1" x14ac:dyDescent="0.3">
      <c r="A209" s="97"/>
      <c r="B209" s="100"/>
      <c r="C209" s="98"/>
      <c r="D209" s="111"/>
      <c r="E209" s="111"/>
      <c r="F209" s="111"/>
      <c r="G209" s="100"/>
      <c r="H209" s="99"/>
      <c r="I209" s="158">
        <f>IF(G209=Precios!$AE$4,Precios!$AF$4,IF(G209=Precios!$AE$5,Precios!$AF$5,IF(G209=Precios!$AE$6,Precios!$AF$6,IF(G209=Precios!$AE$7,Precios!$AF$7,IF(G209=Precios!$AE$8,Precios!$AF$8,IF(G209=Precios!$AE$9,Precios!$AF$9,IF(G209=Precios!$AE$10,Precios!$AF$10,IF(G209=Precios!$AE$11,Precios!$AF$11,IF(G209=Precios!$AE$12,Precios!$AF$12,IF(G209=Precios!$AE$13,Precios!$AF$13,IF(G209=Precios!$AE$14,Precios!$AF$14,IF(G209=Precios!$AE$15,Precios!$AF$15,IF(G209=Precios!$AE$16,Precios!$AF$16,IF(G209=Precios!$AE$17,Precios!$AF$17,IF(G209=Precios!$AE$18,Precios!$AF$18,0)))))))))))))))</f>
        <v>0</v>
      </c>
      <c r="J209" s="100"/>
      <c r="K209" s="101">
        <f>IF(J209=1,I209,IF(J209=2,I209*(1-Precios!$AI$3),0))</f>
        <v>0</v>
      </c>
      <c r="L209" s="101">
        <f t="shared" si="22"/>
        <v>0</v>
      </c>
      <c r="M209" s="102"/>
      <c r="N209" s="103"/>
      <c r="O209" s="103"/>
      <c r="P209" s="103"/>
      <c r="Q209" s="103"/>
      <c r="R209" s="103"/>
      <c r="S209" s="104"/>
    </row>
    <row r="210" spans="1:19" x14ac:dyDescent="0.25">
      <c r="A210" s="84"/>
      <c r="B210" s="87"/>
      <c r="C210" s="85"/>
      <c r="D210" s="109"/>
      <c r="E210" s="109"/>
      <c r="F210" s="109"/>
      <c r="G210" s="87"/>
      <c r="H210" s="86"/>
      <c r="I210" s="156">
        <f>IF(G210=Precios!$AE$4,Precios!$AF$4,IF(G210=Precios!$AE$5,Precios!$AF$5,IF(G210=Precios!$AE$6,Precios!$AF$6,IF(G210=Precios!$AE$7,Precios!$AF$7,IF(G210=Precios!$AE$8,Precios!$AF$8,IF(G210=Precios!$AE$9,Precios!$AF$9,IF(G210=Precios!$AE$10,Precios!$AF$10,IF(G210=Precios!$AE$11,Precios!$AF$11,IF(G210=Precios!$AE$12,Precios!$AF$12,IF(G210=Precios!$AE$13,Precios!$AF$13,IF(G210=Precios!$AE$14,Precios!$AF$14,IF(G210=Precios!$AE$15,Precios!$AF$15,IF(G210=Precios!$AE$16,Precios!$AF$16,IF(G210=Precios!$AE$17,Precios!$AF$17,IF(G210=Precios!$AE$18,Precios!$AF$18,0)))))))))))))))</f>
        <v>0</v>
      </c>
      <c r="J210" s="87"/>
      <c r="K210" s="88">
        <f>IF(J210=1,I210,IF(J210=2,I210*(1-Precios!$AI$3),0))</f>
        <v>0</v>
      </c>
      <c r="L210" s="88">
        <f t="shared" si="22"/>
        <v>0</v>
      </c>
      <c r="M210" s="89">
        <f>+SUM(L210:L212)</f>
        <v>0</v>
      </c>
      <c r="N210" s="90">
        <f>IF(J210=1,(+M210*Precios!$AG$3),0)</f>
        <v>0</v>
      </c>
      <c r="O210" s="91">
        <f>+M210-N210</f>
        <v>0</v>
      </c>
      <c r="P210" s="92"/>
      <c r="Q210" s="93">
        <f>+O210-P210</f>
        <v>0</v>
      </c>
      <c r="R210" s="94">
        <f>IF(J210=1,0,Q210)</f>
        <v>0</v>
      </c>
      <c r="S210" s="145">
        <f>IF(J210=2,0,Q210)</f>
        <v>0</v>
      </c>
    </row>
    <row r="211" spans="1:19" x14ac:dyDescent="0.25">
      <c r="A211" s="95"/>
      <c r="B211" s="32"/>
      <c r="C211" s="26"/>
      <c r="D211" s="110"/>
      <c r="E211" s="110"/>
      <c r="F211" s="110"/>
      <c r="G211" s="32"/>
      <c r="H211" s="34"/>
      <c r="I211" s="157">
        <f>IF(G211=Precios!$AE$4,Precios!$AF$4,IF(G211=Precios!$AE$5,Precios!$AF$5,IF(G211=Precios!$AE$6,Precios!$AF$6,IF(G211=Precios!$AE$7,Precios!$AF$7,IF(G211=Precios!$AE$8,Precios!$AF$8,IF(G211=Precios!$AE$9,Precios!$AF$9,IF(G211=Precios!$AE$10,Precios!$AF$10,IF(G211=Precios!$AE$11,Precios!$AF$11,IF(G211=Precios!$AE$12,Precios!$AF$12,IF(G211=Precios!$AE$13,Precios!$AF$13,IF(G211=Precios!$AE$14,Precios!$AF$14,IF(G211=Precios!$AE$15,Precios!$AF$15,IF(G211=Precios!$AE$16,Precios!$AF$16,IF(G211=Precios!$AE$17,Precios!$AF$17,IF(G211=Precios!$AE$18,Precios!$AF$18,0)))))))))))))))</f>
        <v>0</v>
      </c>
      <c r="J211" s="32"/>
      <c r="K211" s="82">
        <f>IF(J211=1,I211,IF(J211=2,I211*(1-Precios!$AI$3),0))</f>
        <v>0</v>
      </c>
      <c r="L211" s="82">
        <f t="shared" si="22"/>
        <v>0</v>
      </c>
      <c r="M211" s="33"/>
      <c r="N211" s="28"/>
      <c r="O211" s="28"/>
      <c r="P211" s="28"/>
      <c r="Q211" s="28"/>
      <c r="R211" s="28"/>
      <c r="S211" s="96"/>
    </row>
    <row r="212" spans="1:19" ht="15.75" thickBot="1" x14ac:dyDescent="0.3">
      <c r="A212" s="97"/>
      <c r="B212" s="100"/>
      <c r="C212" s="98"/>
      <c r="D212" s="111"/>
      <c r="E212" s="111"/>
      <c r="F212" s="111"/>
      <c r="G212" s="100"/>
      <c r="H212" s="99"/>
      <c r="I212" s="158">
        <f>IF(G212=Precios!$AE$4,Precios!$AF$4,IF(G212=Precios!$AE$5,Precios!$AF$5,IF(G212=Precios!$AE$6,Precios!$AF$6,IF(G212=Precios!$AE$7,Precios!$AF$7,IF(G212=Precios!$AE$8,Precios!$AF$8,IF(G212=Precios!$AE$9,Precios!$AF$9,IF(G212=Precios!$AE$10,Precios!$AF$10,IF(G212=Precios!$AE$11,Precios!$AF$11,IF(G212=Precios!$AE$12,Precios!$AF$12,IF(G212=Precios!$AE$13,Precios!$AF$13,IF(G212=Precios!$AE$14,Precios!$AF$14,IF(G212=Precios!$AE$15,Precios!$AF$15,IF(G212=Precios!$AE$16,Precios!$AF$16,IF(G212=Precios!$AE$17,Precios!$AF$17,IF(G212=Precios!$AE$18,Precios!$AF$18,0)))))))))))))))</f>
        <v>0</v>
      </c>
      <c r="J212" s="100"/>
      <c r="K212" s="101">
        <f>IF(J212=1,I212,IF(J212=2,I212*(1-Precios!$AI$3),0))</f>
        <v>0</v>
      </c>
      <c r="L212" s="101">
        <f t="shared" si="22"/>
        <v>0</v>
      </c>
      <c r="M212" s="102"/>
      <c r="N212" s="103"/>
      <c r="O212" s="103"/>
      <c r="P212" s="103"/>
      <c r="Q212" s="103"/>
      <c r="R212" s="103"/>
      <c r="S212" s="104"/>
    </row>
    <row r="213" spans="1:19" x14ac:dyDescent="0.25">
      <c r="A213" s="84"/>
      <c r="B213" s="87"/>
      <c r="C213" s="85"/>
      <c r="D213" s="109"/>
      <c r="E213" s="109"/>
      <c r="F213" s="109"/>
      <c r="G213" s="87"/>
      <c r="H213" s="86"/>
      <c r="I213" s="156">
        <f>IF(G213=Precios!$AE$4,Precios!$AF$4,IF(G213=Precios!$AE$5,Precios!$AF$5,IF(G213=Precios!$AE$6,Precios!$AF$6,IF(G213=Precios!$AE$7,Precios!$AF$7,IF(G213=Precios!$AE$8,Precios!$AF$8,IF(G213=Precios!$AE$9,Precios!$AF$9,IF(G213=Precios!$AE$10,Precios!$AF$10,IF(G213=Precios!$AE$11,Precios!$AF$11,IF(G213=Precios!$AE$12,Precios!$AF$12,IF(G213=Precios!$AE$13,Precios!$AF$13,IF(G213=Precios!$AE$14,Precios!$AF$14,IF(G213=Precios!$AE$15,Precios!$AF$15,IF(G213=Precios!$AE$16,Precios!$AF$16,IF(G213=Precios!$AE$17,Precios!$AF$17,IF(G213=Precios!$AE$18,Precios!$AF$18,0)))))))))))))))</f>
        <v>0</v>
      </c>
      <c r="J213" s="87"/>
      <c r="K213" s="88">
        <f>IF(J213=1,I213,IF(J213=2,I213*(1-Precios!$AI$3),0))</f>
        <v>0</v>
      </c>
      <c r="L213" s="88">
        <f t="shared" ref="L213:L224" si="23">+H213*K213</f>
        <v>0</v>
      </c>
      <c r="M213" s="89">
        <f>+SUM(L213:L215)</f>
        <v>0</v>
      </c>
      <c r="N213" s="90">
        <f>IF(J213=1,(+M213*Precios!$AG$3),0)</f>
        <v>0</v>
      </c>
      <c r="O213" s="91">
        <f>+M213-N213</f>
        <v>0</v>
      </c>
      <c r="P213" s="92"/>
      <c r="Q213" s="93">
        <f>+O213-P213</f>
        <v>0</v>
      </c>
      <c r="R213" s="94">
        <f>IF(J213=1,0,Q213)</f>
        <v>0</v>
      </c>
      <c r="S213" s="145">
        <f>IF(J213=2,0,Q213)</f>
        <v>0</v>
      </c>
    </row>
    <row r="214" spans="1:19" x14ac:dyDescent="0.25">
      <c r="A214" s="95"/>
      <c r="B214" s="32"/>
      <c r="C214" s="26"/>
      <c r="D214" s="110"/>
      <c r="E214" s="110"/>
      <c r="F214" s="110"/>
      <c r="G214" s="32"/>
      <c r="H214" s="34"/>
      <c r="I214" s="157">
        <f>IF(G214=Precios!$AE$4,Precios!$AF$4,IF(G214=Precios!$AE$5,Precios!$AF$5,IF(G214=Precios!$AE$6,Precios!$AF$6,IF(G214=Precios!$AE$7,Precios!$AF$7,IF(G214=Precios!$AE$8,Precios!$AF$8,IF(G214=Precios!$AE$9,Precios!$AF$9,IF(G214=Precios!$AE$10,Precios!$AF$10,IF(G214=Precios!$AE$11,Precios!$AF$11,IF(G214=Precios!$AE$12,Precios!$AF$12,IF(G214=Precios!$AE$13,Precios!$AF$13,IF(G214=Precios!$AE$14,Precios!$AF$14,IF(G214=Precios!$AE$15,Precios!$AF$15,IF(G214=Precios!$AE$16,Precios!$AF$16,IF(G214=Precios!$AE$17,Precios!$AF$17,IF(G214=Precios!$AE$18,Precios!$AF$18,0)))))))))))))))</f>
        <v>0</v>
      </c>
      <c r="J214" s="32"/>
      <c r="K214" s="82">
        <f>IF(J214=1,I214,IF(J214=2,I214*(1-Precios!$AI$3),0))</f>
        <v>0</v>
      </c>
      <c r="L214" s="82">
        <f t="shared" si="23"/>
        <v>0</v>
      </c>
      <c r="M214" s="33"/>
      <c r="N214" s="28"/>
      <c r="O214" s="28"/>
      <c r="P214" s="28"/>
      <c r="Q214" s="28"/>
      <c r="R214" s="28"/>
      <c r="S214" s="96"/>
    </row>
    <row r="215" spans="1:19" ht="15.75" thickBot="1" x14ac:dyDescent="0.3">
      <c r="A215" s="97"/>
      <c r="B215" s="100"/>
      <c r="C215" s="98"/>
      <c r="D215" s="111"/>
      <c r="E215" s="111"/>
      <c r="F215" s="111"/>
      <c r="G215" s="100"/>
      <c r="H215" s="99"/>
      <c r="I215" s="158">
        <f>IF(G215=Precios!$AE$4,Precios!$AF$4,IF(G215=Precios!$AE$5,Precios!$AF$5,IF(G215=Precios!$AE$6,Precios!$AF$6,IF(G215=Precios!$AE$7,Precios!$AF$7,IF(G215=Precios!$AE$8,Precios!$AF$8,IF(G215=Precios!$AE$9,Precios!$AF$9,IF(G215=Precios!$AE$10,Precios!$AF$10,IF(G215=Precios!$AE$11,Precios!$AF$11,IF(G215=Precios!$AE$12,Precios!$AF$12,IF(G215=Precios!$AE$13,Precios!$AF$13,IF(G215=Precios!$AE$14,Precios!$AF$14,IF(G215=Precios!$AE$15,Precios!$AF$15,IF(G215=Precios!$AE$16,Precios!$AF$16,IF(G215=Precios!$AE$17,Precios!$AF$17,IF(G215=Precios!$AE$18,Precios!$AF$18,0)))))))))))))))</f>
        <v>0</v>
      </c>
      <c r="J215" s="100"/>
      <c r="K215" s="101">
        <f>IF(J215=1,I215,IF(J215=2,I215*(1-Precios!$AI$3),0))</f>
        <v>0</v>
      </c>
      <c r="L215" s="101">
        <f t="shared" si="23"/>
        <v>0</v>
      </c>
      <c r="M215" s="102"/>
      <c r="N215" s="103"/>
      <c r="O215" s="103"/>
      <c r="P215" s="103"/>
      <c r="Q215" s="103"/>
      <c r="R215" s="103"/>
      <c r="S215" s="104"/>
    </row>
    <row r="216" spans="1:19" x14ac:dyDescent="0.25">
      <c r="A216" s="84"/>
      <c r="B216" s="87"/>
      <c r="C216" s="85"/>
      <c r="D216" s="109"/>
      <c r="E216" s="109"/>
      <c r="F216" s="109"/>
      <c r="G216" s="87"/>
      <c r="H216" s="86"/>
      <c r="I216" s="156">
        <f>IF(G216=Precios!$AE$4,Precios!$AF$4,IF(G216=Precios!$AE$5,Precios!$AF$5,IF(G216=Precios!$AE$6,Precios!$AF$6,IF(G216=Precios!$AE$7,Precios!$AF$7,IF(G216=Precios!$AE$8,Precios!$AF$8,IF(G216=Precios!$AE$9,Precios!$AF$9,IF(G216=Precios!$AE$10,Precios!$AF$10,IF(G216=Precios!$AE$11,Precios!$AF$11,IF(G216=Precios!$AE$12,Precios!$AF$12,IF(G216=Precios!$AE$13,Precios!$AF$13,IF(G216=Precios!$AE$14,Precios!$AF$14,IF(G216=Precios!$AE$15,Precios!$AF$15,IF(G216=Precios!$AE$16,Precios!$AF$16,IF(G216=Precios!$AE$17,Precios!$AF$17,IF(G216=Precios!$AE$18,Precios!$AF$18,0)))))))))))))))</f>
        <v>0</v>
      </c>
      <c r="J216" s="87"/>
      <c r="K216" s="88">
        <f>IF(J216=1,I216,IF(J216=2,I216*(1-Precios!$AI$3),0))</f>
        <v>0</v>
      </c>
      <c r="L216" s="88">
        <f t="shared" si="23"/>
        <v>0</v>
      </c>
      <c r="M216" s="89">
        <f>+SUM(L216:L218)</f>
        <v>0</v>
      </c>
      <c r="N216" s="90">
        <f>IF(J216=1,(+M216*Precios!$AG$3),0)</f>
        <v>0</v>
      </c>
      <c r="O216" s="91">
        <f>+M216-N216</f>
        <v>0</v>
      </c>
      <c r="P216" s="92"/>
      <c r="Q216" s="93">
        <f>+O216-P216</f>
        <v>0</v>
      </c>
      <c r="R216" s="94">
        <f>IF(J216=1,0,Q216)</f>
        <v>0</v>
      </c>
      <c r="S216" s="145">
        <f>IF(J216=2,0,Q216)</f>
        <v>0</v>
      </c>
    </row>
    <row r="217" spans="1:19" x14ac:dyDescent="0.25">
      <c r="A217" s="95"/>
      <c r="B217" s="32"/>
      <c r="C217" s="26"/>
      <c r="D217" s="110"/>
      <c r="E217" s="110"/>
      <c r="F217" s="110"/>
      <c r="G217" s="32"/>
      <c r="H217" s="34"/>
      <c r="I217" s="157">
        <f>IF(G217=Precios!$AE$4,Precios!$AF$4,IF(G217=Precios!$AE$5,Precios!$AF$5,IF(G217=Precios!$AE$6,Precios!$AF$6,IF(G217=Precios!$AE$7,Precios!$AF$7,IF(G217=Precios!$AE$8,Precios!$AF$8,IF(G217=Precios!$AE$9,Precios!$AF$9,IF(G217=Precios!$AE$10,Precios!$AF$10,IF(G217=Precios!$AE$11,Precios!$AF$11,IF(G217=Precios!$AE$12,Precios!$AF$12,IF(G217=Precios!$AE$13,Precios!$AF$13,IF(G217=Precios!$AE$14,Precios!$AF$14,IF(G217=Precios!$AE$15,Precios!$AF$15,IF(G217=Precios!$AE$16,Precios!$AF$16,IF(G217=Precios!$AE$17,Precios!$AF$17,IF(G217=Precios!$AE$18,Precios!$AF$18,0)))))))))))))))</f>
        <v>0</v>
      </c>
      <c r="J217" s="32"/>
      <c r="K217" s="82">
        <f>IF(J217=1,I217,IF(J217=2,I217*(1-Precios!$AI$3),0))</f>
        <v>0</v>
      </c>
      <c r="L217" s="82">
        <f t="shared" si="23"/>
        <v>0</v>
      </c>
      <c r="M217" s="33"/>
      <c r="N217" s="28"/>
      <c r="O217" s="28"/>
      <c r="P217" s="28"/>
      <c r="Q217" s="28"/>
      <c r="R217" s="28"/>
      <c r="S217" s="96"/>
    </row>
    <row r="218" spans="1:19" ht="15.75" thickBot="1" x14ac:dyDescent="0.3">
      <c r="A218" s="97"/>
      <c r="B218" s="100"/>
      <c r="C218" s="98"/>
      <c r="D218" s="111"/>
      <c r="E218" s="111"/>
      <c r="F218" s="111"/>
      <c r="G218" s="100"/>
      <c r="H218" s="99"/>
      <c r="I218" s="158">
        <f>IF(G218=Precios!$AE$4,Precios!$AF$4,IF(G218=Precios!$AE$5,Precios!$AF$5,IF(G218=Precios!$AE$6,Precios!$AF$6,IF(G218=Precios!$AE$7,Precios!$AF$7,IF(G218=Precios!$AE$8,Precios!$AF$8,IF(G218=Precios!$AE$9,Precios!$AF$9,IF(G218=Precios!$AE$10,Precios!$AF$10,IF(G218=Precios!$AE$11,Precios!$AF$11,IF(G218=Precios!$AE$12,Precios!$AF$12,IF(G218=Precios!$AE$13,Precios!$AF$13,IF(G218=Precios!$AE$14,Precios!$AF$14,IF(G218=Precios!$AE$15,Precios!$AF$15,IF(G218=Precios!$AE$16,Precios!$AF$16,IF(G218=Precios!$AE$17,Precios!$AF$17,IF(G218=Precios!$AE$18,Precios!$AF$18,0)))))))))))))))</f>
        <v>0</v>
      </c>
      <c r="J218" s="100"/>
      <c r="K218" s="101">
        <f>IF(J218=1,I218,IF(J218=2,I218*(1-Precios!$AI$3),0))</f>
        <v>0</v>
      </c>
      <c r="L218" s="101">
        <f t="shared" si="23"/>
        <v>0</v>
      </c>
      <c r="M218" s="102"/>
      <c r="N218" s="103"/>
      <c r="O218" s="103"/>
      <c r="P218" s="103"/>
      <c r="Q218" s="103"/>
      <c r="R218" s="103"/>
      <c r="S218" s="104"/>
    </row>
    <row r="219" spans="1:19" x14ac:dyDescent="0.25">
      <c r="A219" s="84"/>
      <c r="B219" s="87"/>
      <c r="C219" s="85"/>
      <c r="D219" s="109"/>
      <c r="E219" s="109"/>
      <c r="F219" s="109"/>
      <c r="G219" s="87"/>
      <c r="H219" s="86"/>
      <c r="I219" s="156">
        <f>IF(G219=Precios!$AE$4,Precios!$AF$4,IF(G219=Precios!$AE$5,Precios!$AF$5,IF(G219=Precios!$AE$6,Precios!$AF$6,IF(G219=Precios!$AE$7,Precios!$AF$7,IF(G219=Precios!$AE$8,Precios!$AF$8,IF(G219=Precios!$AE$9,Precios!$AF$9,IF(G219=Precios!$AE$10,Precios!$AF$10,IF(G219=Precios!$AE$11,Precios!$AF$11,IF(G219=Precios!$AE$12,Precios!$AF$12,IF(G219=Precios!$AE$13,Precios!$AF$13,IF(G219=Precios!$AE$14,Precios!$AF$14,IF(G219=Precios!$AE$15,Precios!$AF$15,IF(G219=Precios!$AE$16,Precios!$AF$16,IF(G219=Precios!$AE$17,Precios!$AF$17,IF(G219=Precios!$AE$18,Precios!$AF$18,0)))))))))))))))</f>
        <v>0</v>
      </c>
      <c r="J219" s="87"/>
      <c r="K219" s="88">
        <f>IF(J219=1,I219,IF(J219=2,I219*(1-Precios!$AI$3),0))</f>
        <v>0</v>
      </c>
      <c r="L219" s="88">
        <f t="shared" si="23"/>
        <v>0</v>
      </c>
      <c r="M219" s="89">
        <f>+SUM(L219:L221)</f>
        <v>0</v>
      </c>
      <c r="N219" s="90">
        <f>IF(J219=1,(+M219*Precios!$AG$3),0)</f>
        <v>0</v>
      </c>
      <c r="O219" s="91">
        <f>+M219-N219</f>
        <v>0</v>
      </c>
      <c r="P219" s="92"/>
      <c r="Q219" s="93">
        <f>+O219-P219</f>
        <v>0</v>
      </c>
      <c r="R219" s="94">
        <f>IF(J219=1,0,Q219)</f>
        <v>0</v>
      </c>
      <c r="S219" s="145">
        <f>IF(J219=2,0,Q219)</f>
        <v>0</v>
      </c>
    </row>
    <row r="220" spans="1:19" x14ac:dyDescent="0.25">
      <c r="A220" s="95"/>
      <c r="B220" s="32"/>
      <c r="C220" s="26"/>
      <c r="D220" s="110"/>
      <c r="E220" s="110"/>
      <c r="F220" s="110"/>
      <c r="G220" s="32"/>
      <c r="H220" s="34"/>
      <c r="I220" s="157">
        <f>IF(G220=Precios!$AE$4,Precios!$AF$4,IF(G220=Precios!$AE$5,Precios!$AF$5,IF(G220=Precios!$AE$6,Precios!$AF$6,IF(G220=Precios!$AE$7,Precios!$AF$7,IF(G220=Precios!$AE$8,Precios!$AF$8,IF(G220=Precios!$AE$9,Precios!$AF$9,IF(G220=Precios!$AE$10,Precios!$AF$10,IF(G220=Precios!$AE$11,Precios!$AF$11,IF(G220=Precios!$AE$12,Precios!$AF$12,IF(G220=Precios!$AE$13,Precios!$AF$13,IF(G220=Precios!$AE$14,Precios!$AF$14,IF(G220=Precios!$AE$15,Precios!$AF$15,IF(G220=Precios!$AE$16,Precios!$AF$16,IF(G220=Precios!$AE$17,Precios!$AF$17,IF(G220=Precios!$AE$18,Precios!$AF$18,0)))))))))))))))</f>
        <v>0</v>
      </c>
      <c r="J220" s="32"/>
      <c r="K220" s="82">
        <f>IF(J220=1,I220,IF(J220=2,I220*(1-Precios!$AI$3),0))</f>
        <v>0</v>
      </c>
      <c r="L220" s="82">
        <f t="shared" si="23"/>
        <v>0</v>
      </c>
      <c r="M220" s="33"/>
      <c r="N220" s="28"/>
      <c r="O220" s="28"/>
      <c r="P220" s="28"/>
      <c r="Q220" s="28"/>
      <c r="R220" s="28"/>
      <c r="S220" s="96"/>
    </row>
    <row r="221" spans="1:19" ht="15.75" thickBot="1" x14ac:dyDescent="0.3">
      <c r="A221" s="97"/>
      <c r="B221" s="100"/>
      <c r="C221" s="98"/>
      <c r="D221" s="111"/>
      <c r="E221" s="111"/>
      <c r="F221" s="111"/>
      <c r="G221" s="100"/>
      <c r="H221" s="99"/>
      <c r="I221" s="158">
        <f>IF(G221=Precios!$AE$4,Precios!$AF$4,IF(G221=Precios!$AE$5,Precios!$AF$5,IF(G221=Precios!$AE$6,Precios!$AF$6,IF(G221=Precios!$AE$7,Precios!$AF$7,IF(G221=Precios!$AE$8,Precios!$AF$8,IF(G221=Precios!$AE$9,Precios!$AF$9,IF(G221=Precios!$AE$10,Precios!$AF$10,IF(G221=Precios!$AE$11,Precios!$AF$11,IF(G221=Precios!$AE$12,Precios!$AF$12,IF(G221=Precios!$AE$13,Precios!$AF$13,IF(G221=Precios!$AE$14,Precios!$AF$14,IF(G221=Precios!$AE$15,Precios!$AF$15,IF(G221=Precios!$AE$16,Precios!$AF$16,IF(G221=Precios!$AE$17,Precios!$AF$17,IF(G221=Precios!$AE$18,Precios!$AF$18,0)))))))))))))))</f>
        <v>0</v>
      </c>
      <c r="J221" s="100"/>
      <c r="K221" s="101">
        <f>IF(J221=1,I221,IF(J221=2,I221*(1-Precios!$AI$3),0))</f>
        <v>0</v>
      </c>
      <c r="L221" s="101">
        <f t="shared" si="23"/>
        <v>0</v>
      </c>
      <c r="M221" s="102"/>
      <c r="N221" s="103"/>
      <c r="O221" s="103"/>
      <c r="P221" s="103"/>
      <c r="Q221" s="103"/>
      <c r="R221" s="103"/>
      <c r="S221" s="104"/>
    </row>
    <row r="222" spans="1:19" x14ac:dyDescent="0.25">
      <c r="A222" s="84"/>
      <c r="B222" s="87"/>
      <c r="C222" s="85"/>
      <c r="D222" s="109"/>
      <c r="E222" s="109"/>
      <c r="F222" s="109"/>
      <c r="G222" s="87"/>
      <c r="H222" s="86"/>
      <c r="I222" s="156">
        <f>IF(G222=Precios!$AE$4,Precios!$AF$4,IF(G222=Precios!$AE$5,Precios!$AF$5,IF(G222=Precios!$AE$6,Precios!$AF$6,IF(G222=Precios!$AE$7,Precios!$AF$7,IF(G222=Precios!$AE$8,Precios!$AF$8,IF(G222=Precios!$AE$9,Precios!$AF$9,IF(G222=Precios!$AE$10,Precios!$AF$10,IF(G222=Precios!$AE$11,Precios!$AF$11,IF(G222=Precios!$AE$12,Precios!$AF$12,IF(G222=Precios!$AE$13,Precios!$AF$13,IF(G222=Precios!$AE$14,Precios!$AF$14,IF(G222=Precios!$AE$15,Precios!$AF$15,IF(G222=Precios!$AE$16,Precios!$AF$16,IF(G222=Precios!$AE$17,Precios!$AF$17,IF(G222=Precios!$AE$18,Precios!$AF$18,0)))))))))))))))</f>
        <v>0</v>
      </c>
      <c r="J222" s="87"/>
      <c r="K222" s="88">
        <f>IF(J222=1,I222,IF(J222=2,I222*(1-Precios!$AI$3),0))</f>
        <v>0</v>
      </c>
      <c r="L222" s="88">
        <f t="shared" si="23"/>
        <v>0</v>
      </c>
      <c r="M222" s="89">
        <f>+SUM(L222:L224)</f>
        <v>0</v>
      </c>
      <c r="N222" s="90">
        <f>IF(J222=1,(+M222*Precios!$AG$3),0)</f>
        <v>0</v>
      </c>
      <c r="O222" s="91">
        <f>+M222-N222</f>
        <v>0</v>
      </c>
      <c r="P222" s="92"/>
      <c r="Q222" s="93">
        <f>+O222-P222</f>
        <v>0</v>
      </c>
      <c r="R222" s="94">
        <f>IF(J222=1,0,Q222)</f>
        <v>0</v>
      </c>
      <c r="S222" s="145">
        <f>IF(J222=2,0,Q222)</f>
        <v>0</v>
      </c>
    </row>
    <row r="223" spans="1:19" x14ac:dyDescent="0.25">
      <c r="A223" s="95"/>
      <c r="B223" s="32"/>
      <c r="C223" s="26"/>
      <c r="D223" s="110"/>
      <c r="E223" s="110"/>
      <c r="F223" s="110"/>
      <c r="G223" s="32"/>
      <c r="H223" s="34"/>
      <c r="I223" s="157">
        <f>IF(G223=Precios!$AE$4,Precios!$AF$4,IF(G223=Precios!$AE$5,Precios!$AF$5,IF(G223=Precios!$AE$6,Precios!$AF$6,IF(G223=Precios!$AE$7,Precios!$AF$7,IF(G223=Precios!$AE$8,Precios!$AF$8,IF(G223=Precios!$AE$9,Precios!$AF$9,IF(G223=Precios!$AE$10,Precios!$AF$10,IF(G223=Precios!$AE$11,Precios!$AF$11,IF(G223=Precios!$AE$12,Precios!$AF$12,IF(G223=Precios!$AE$13,Precios!$AF$13,IF(G223=Precios!$AE$14,Precios!$AF$14,IF(G223=Precios!$AE$15,Precios!$AF$15,IF(G223=Precios!$AE$16,Precios!$AF$16,IF(G223=Precios!$AE$17,Precios!$AF$17,IF(G223=Precios!$AE$18,Precios!$AF$18,0)))))))))))))))</f>
        <v>0</v>
      </c>
      <c r="J223" s="32"/>
      <c r="K223" s="82">
        <f>IF(J223=1,I223,IF(J223=2,I223*(1-Precios!$AI$3),0))</f>
        <v>0</v>
      </c>
      <c r="L223" s="82">
        <f t="shared" si="23"/>
        <v>0</v>
      </c>
      <c r="M223" s="33"/>
      <c r="N223" s="28"/>
      <c r="O223" s="28"/>
      <c r="P223" s="28"/>
      <c r="Q223" s="28"/>
      <c r="R223" s="28"/>
      <c r="S223" s="96"/>
    </row>
    <row r="224" spans="1:19" ht="15.75" thickBot="1" x14ac:dyDescent="0.3">
      <c r="A224" s="97"/>
      <c r="B224" s="100"/>
      <c r="C224" s="98"/>
      <c r="D224" s="111"/>
      <c r="E224" s="111"/>
      <c r="F224" s="111"/>
      <c r="G224" s="100"/>
      <c r="H224" s="99"/>
      <c r="I224" s="158">
        <f>IF(G224=Precios!$AE$4,Precios!$AF$4,IF(G224=Precios!$AE$5,Precios!$AF$5,IF(G224=Precios!$AE$6,Precios!$AF$6,IF(G224=Precios!$AE$7,Precios!$AF$7,IF(G224=Precios!$AE$8,Precios!$AF$8,IF(G224=Precios!$AE$9,Precios!$AF$9,IF(G224=Precios!$AE$10,Precios!$AF$10,IF(G224=Precios!$AE$11,Precios!$AF$11,IF(G224=Precios!$AE$12,Precios!$AF$12,IF(G224=Precios!$AE$13,Precios!$AF$13,IF(G224=Precios!$AE$14,Precios!$AF$14,IF(G224=Precios!$AE$15,Precios!$AF$15,IF(G224=Precios!$AE$16,Precios!$AF$16,IF(G224=Precios!$AE$17,Precios!$AF$17,IF(G224=Precios!$AE$18,Precios!$AF$18,0)))))))))))))))</f>
        <v>0</v>
      </c>
      <c r="J224" s="100"/>
      <c r="K224" s="101">
        <f>IF(J224=1,I224,IF(J224=2,I224*(1-Precios!$AI$3),0))</f>
        <v>0</v>
      </c>
      <c r="L224" s="101">
        <f t="shared" si="23"/>
        <v>0</v>
      </c>
      <c r="M224" s="102"/>
      <c r="N224" s="103"/>
      <c r="O224" s="103"/>
      <c r="P224" s="103"/>
      <c r="Q224" s="103"/>
      <c r="R224" s="103"/>
      <c r="S224" s="104"/>
    </row>
    <row r="225" spans="1:19" x14ac:dyDescent="0.25">
      <c r="A225" s="84"/>
      <c r="B225" s="87"/>
      <c r="C225" s="85"/>
      <c r="D225" s="109"/>
      <c r="E225" s="109"/>
      <c r="F225" s="109"/>
      <c r="G225" s="87"/>
      <c r="H225" s="86"/>
      <c r="I225" s="156">
        <f>IF(G225=Precios!$AE$4,Precios!$AF$4,IF(G225=Precios!$AE$5,Precios!$AF$5,IF(G225=Precios!$AE$6,Precios!$AF$6,IF(G225=Precios!$AE$7,Precios!$AF$7,IF(G225=Precios!$AE$8,Precios!$AF$8,IF(G225=Precios!$AE$9,Precios!$AF$9,IF(G225=Precios!$AE$10,Precios!$AF$10,IF(G225=Precios!$AE$11,Precios!$AF$11,IF(G225=Precios!$AE$12,Precios!$AF$12,IF(G225=Precios!$AE$13,Precios!$AF$13,IF(G225=Precios!$AE$14,Precios!$AF$14,IF(G225=Precios!$AE$15,Precios!$AF$15,IF(G225=Precios!$AE$16,Precios!$AF$16,IF(G225=Precios!$AE$17,Precios!$AF$17,IF(G225=Precios!$AE$18,Precios!$AF$18,0)))))))))))))))</f>
        <v>0</v>
      </c>
      <c r="J225" s="87"/>
      <c r="K225" s="88">
        <f>IF(J225=1,I225,IF(J225=2,I225*(1-Precios!$AI$3),0))</f>
        <v>0</v>
      </c>
      <c r="L225" s="88">
        <f t="shared" si="22"/>
        <v>0</v>
      </c>
      <c r="M225" s="89">
        <f>+SUM(L225:L227)</f>
        <v>0</v>
      </c>
      <c r="N225" s="90">
        <f>IF(J225=1,(+M225*Precios!$AG$3),0)</f>
        <v>0</v>
      </c>
      <c r="O225" s="91">
        <f>+M225-N225</f>
        <v>0</v>
      </c>
      <c r="P225" s="92"/>
      <c r="Q225" s="93">
        <f>+O225-P225</f>
        <v>0</v>
      </c>
      <c r="R225" s="94">
        <f>IF(J225=1,0,Q225)</f>
        <v>0</v>
      </c>
      <c r="S225" s="145">
        <f>IF(J225=2,0,Q225)</f>
        <v>0</v>
      </c>
    </row>
    <row r="226" spans="1:19" x14ac:dyDescent="0.25">
      <c r="A226" s="95"/>
      <c r="B226" s="32"/>
      <c r="C226" s="26"/>
      <c r="D226" s="110"/>
      <c r="E226" s="110"/>
      <c r="F226" s="110"/>
      <c r="G226" s="32"/>
      <c r="H226" s="34"/>
      <c r="I226" s="157">
        <f>IF(G226=Precios!$AE$4,Precios!$AF$4,IF(G226=Precios!$AE$5,Precios!$AF$5,IF(G226=Precios!$AE$6,Precios!$AF$6,IF(G226=Precios!$AE$7,Precios!$AF$7,IF(G226=Precios!$AE$8,Precios!$AF$8,IF(G226=Precios!$AE$9,Precios!$AF$9,IF(G226=Precios!$AE$10,Precios!$AF$10,IF(G226=Precios!$AE$11,Precios!$AF$11,IF(G226=Precios!$AE$12,Precios!$AF$12,IF(G226=Precios!$AE$13,Precios!$AF$13,IF(G226=Precios!$AE$14,Precios!$AF$14,IF(G226=Precios!$AE$15,Precios!$AF$15,IF(G226=Precios!$AE$16,Precios!$AF$16,IF(G226=Precios!$AE$17,Precios!$AF$17,IF(G226=Precios!$AE$18,Precios!$AF$18,0)))))))))))))))</f>
        <v>0</v>
      </c>
      <c r="J226" s="32"/>
      <c r="K226" s="82">
        <f>IF(J226=1,I226,IF(J226=2,I226*(1-Precios!$AI$3),0))</f>
        <v>0</v>
      </c>
      <c r="L226" s="82">
        <f t="shared" si="22"/>
        <v>0</v>
      </c>
      <c r="M226" s="33"/>
      <c r="N226" s="28"/>
      <c r="O226" s="28"/>
      <c r="P226" s="28"/>
      <c r="Q226" s="28"/>
      <c r="R226" s="28"/>
      <c r="S226" s="96"/>
    </row>
    <row r="227" spans="1:19" ht="15.75" thickBot="1" x14ac:dyDescent="0.3">
      <c r="A227" s="97"/>
      <c r="B227" s="100"/>
      <c r="C227" s="98"/>
      <c r="D227" s="111"/>
      <c r="E227" s="111"/>
      <c r="F227" s="111"/>
      <c r="G227" s="100"/>
      <c r="H227" s="99"/>
      <c r="I227" s="158">
        <f>IF(G227=Precios!$AE$4,Precios!$AF$4,IF(G227=Precios!$AE$5,Precios!$AF$5,IF(G227=Precios!$AE$6,Precios!$AF$6,IF(G227=Precios!$AE$7,Precios!$AF$7,IF(G227=Precios!$AE$8,Precios!$AF$8,IF(G227=Precios!$AE$9,Precios!$AF$9,IF(G227=Precios!$AE$10,Precios!$AF$10,IF(G227=Precios!$AE$11,Precios!$AF$11,IF(G227=Precios!$AE$12,Precios!$AF$12,IF(G227=Precios!$AE$13,Precios!$AF$13,IF(G227=Precios!$AE$14,Precios!$AF$14,IF(G227=Precios!$AE$15,Precios!$AF$15,IF(G227=Precios!$AE$16,Precios!$AF$16,IF(G227=Precios!$AE$17,Precios!$AF$17,IF(G227=Precios!$AE$18,Precios!$AF$18,0)))))))))))))))</f>
        <v>0</v>
      </c>
      <c r="J227" s="100"/>
      <c r="K227" s="101">
        <f>IF(J227=1,I227,IF(J227=2,I227*(1-Precios!$AI$3),0))</f>
        <v>0</v>
      </c>
      <c r="L227" s="101">
        <f t="shared" si="22"/>
        <v>0</v>
      </c>
      <c r="M227" s="102"/>
      <c r="N227" s="103"/>
      <c r="O227" s="103"/>
      <c r="P227" s="103"/>
      <c r="Q227" s="103"/>
      <c r="R227" s="103"/>
      <c r="S227" s="104"/>
    </row>
    <row r="228" spans="1:19" x14ac:dyDescent="0.25">
      <c r="A228" s="84"/>
      <c r="B228" s="87"/>
      <c r="C228" s="85"/>
      <c r="D228" s="109"/>
      <c r="E228" s="109"/>
      <c r="F228" s="109"/>
      <c r="G228" s="87"/>
      <c r="H228" s="86"/>
      <c r="I228" s="156">
        <f>IF(G228=Precios!$AE$4,Precios!$AF$4,IF(G228=Precios!$AE$5,Precios!$AF$5,IF(G228=Precios!$AE$6,Precios!$AF$6,IF(G228=Precios!$AE$7,Precios!$AF$7,IF(G228=Precios!$AE$8,Precios!$AF$8,IF(G228=Precios!$AE$9,Precios!$AF$9,IF(G228=Precios!$AE$10,Precios!$AF$10,IF(G228=Precios!$AE$11,Precios!$AF$11,IF(G228=Precios!$AE$12,Precios!$AF$12,IF(G228=Precios!$AE$13,Precios!$AF$13,IF(G228=Precios!$AE$14,Precios!$AF$14,IF(G228=Precios!$AE$15,Precios!$AF$15,IF(G228=Precios!$AE$16,Precios!$AF$16,IF(G228=Precios!$AE$17,Precios!$AF$17,IF(G228=Precios!$AE$18,Precios!$AF$18,0)))))))))))))))</f>
        <v>0</v>
      </c>
      <c r="J228" s="87"/>
      <c r="K228" s="88">
        <f>IF(J228=1,I228,IF(J228=2,I228*(1-Precios!$AI$3),0))</f>
        <v>0</v>
      </c>
      <c r="L228" s="88">
        <f t="shared" si="22"/>
        <v>0</v>
      </c>
      <c r="M228" s="89">
        <f>+SUM(L228:L230)</f>
        <v>0</v>
      </c>
      <c r="N228" s="90">
        <f>IF(J228=1,(+M228*Precios!$AG$3),0)</f>
        <v>0</v>
      </c>
      <c r="O228" s="91">
        <f>+M228-N228</f>
        <v>0</v>
      </c>
      <c r="P228" s="92"/>
      <c r="Q228" s="93">
        <f>+O228-P228</f>
        <v>0</v>
      </c>
      <c r="R228" s="94">
        <f>IF(J228=1,0,Q228)</f>
        <v>0</v>
      </c>
      <c r="S228" s="145">
        <f>IF(J228=2,0,Q228)</f>
        <v>0</v>
      </c>
    </row>
    <row r="229" spans="1:19" x14ac:dyDescent="0.25">
      <c r="A229" s="95"/>
      <c r="B229" s="32"/>
      <c r="C229" s="26"/>
      <c r="D229" s="110"/>
      <c r="E229" s="110"/>
      <c r="F229" s="110"/>
      <c r="G229" s="32"/>
      <c r="H229" s="34"/>
      <c r="I229" s="157">
        <f>IF(G229=Precios!$AE$4,Precios!$AF$4,IF(G229=Precios!$AE$5,Precios!$AF$5,IF(G229=Precios!$AE$6,Precios!$AF$6,IF(G229=Precios!$AE$7,Precios!$AF$7,IF(G229=Precios!$AE$8,Precios!$AF$8,IF(G229=Precios!$AE$9,Precios!$AF$9,IF(G229=Precios!$AE$10,Precios!$AF$10,IF(G229=Precios!$AE$11,Precios!$AF$11,IF(G229=Precios!$AE$12,Precios!$AF$12,IF(G229=Precios!$AE$13,Precios!$AF$13,IF(G229=Precios!$AE$14,Precios!$AF$14,IF(G229=Precios!$AE$15,Precios!$AF$15,IF(G229=Precios!$AE$16,Precios!$AF$16,IF(G229=Precios!$AE$17,Precios!$AF$17,IF(G229=Precios!$AE$18,Precios!$AF$18,0)))))))))))))))</f>
        <v>0</v>
      </c>
      <c r="J229" s="32"/>
      <c r="K229" s="82">
        <f>IF(J229=1,I229,IF(J229=2,I229*(1-Precios!$AI$3),0))</f>
        <v>0</v>
      </c>
      <c r="L229" s="82">
        <f t="shared" si="22"/>
        <v>0</v>
      </c>
      <c r="M229" s="33"/>
      <c r="N229" s="28"/>
      <c r="O229" s="28"/>
      <c r="P229" s="28"/>
      <c r="Q229" s="28"/>
      <c r="R229" s="28"/>
      <c r="S229" s="96"/>
    </row>
    <row r="230" spans="1:19" ht="15.75" thickBot="1" x14ac:dyDescent="0.3">
      <c r="A230" s="97"/>
      <c r="B230" s="100"/>
      <c r="C230" s="98"/>
      <c r="D230" s="111"/>
      <c r="E230" s="111"/>
      <c r="F230" s="111"/>
      <c r="G230" s="100"/>
      <c r="H230" s="99"/>
      <c r="I230" s="158">
        <f>IF(G230=Precios!$AE$4,Precios!$AF$4,IF(G230=Precios!$AE$5,Precios!$AF$5,IF(G230=Precios!$AE$6,Precios!$AF$6,IF(G230=Precios!$AE$7,Precios!$AF$7,IF(G230=Precios!$AE$8,Precios!$AF$8,IF(G230=Precios!$AE$9,Precios!$AF$9,IF(G230=Precios!$AE$10,Precios!$AF$10,IF(G230=Precios!$AE$11,Precios!$AF$11,IF(G230=Precios!$AE$12,Precios!$AF$12,IF(G230=Precios!$AE$13,Precios!$AF$13,IF(G230=Precios!$AE$14,Precios!$AF$14,IF(G230=Precios!$AE$15,Precios!$AF$15,IF(G230=Precios!$AE$16,Precios!$AF$16,IF(G230=Precios!$AE$17,Precios!$AF$17,IF(G230=Precios!$AE$18,Precios!$AF$18,0)))))))))))))))</f>
        <v>0</v>
      </c>
      <c r="J230" s="100"/>
      <c r="K230" s="101">
        <f>IF(J230=1,I230,IF(J230=2,I230*(1-Precios!$AI$3),0))</f>
        <v>0</v>
      </c>
      <c r="L230" s="101">
        <f t="shared" si="22"/>
        <v>0</v>
      </c>
      <c r="M230" s="102"/>
      <c r="N230" s="103"/>
      <c r="O230" s="103"/>
      <c r="P230" s="103"/>
      <c r="Q230" s="103"/>
      <c r="R230" s="103"/>
      <c r="S230" s="104"/>
    </row>
    <row r="231" spans="1:19" x14ac:dyDescent="0.25">
      <c r="A231" s="84"/>
      <c r="B231" s="87"/>
      <c r="C231" s="85"/>
      <c r="D231" s="109"/>
      <c r="E231" s="109"/>
      <c r="F231" s="109"/>
      <c r="G231" s="87"/>
      <c r="H231" s="86"/>
      <c r="I231" s="156">
        <f>IF(G231=Precios!$AE$4,Precios!$AF$4,IF(G231=Precios!$AE$5,Precios!$AF$5,IF(G231=Precios!$AE$6,Precios!$AF$6,IF(G231=Precios!$AE$7,Precios!$AF$7,IF(G231=Precios!$AE$8,Precios!$AF$8,IF(G231=Precios!$AE$9,Precios!$AF$9,IF(G231=Precios!$AE$10,Precios!$AF$10,IF(G231=Precios!$AE$11,Precios!$AF$11,IF(G231=Precios!$AE$12,Precios!$AF$12,IF(G231=Precios!$AE$13,Precios!$AF$13,IF(G231=Precios!$AE$14,Precios!$AF$14,IF(G231=Precios!$AE$15,Precios!$AF$15,IF(G231=Precios!$AE$16,Precios!$AF$16,IF(G231=Precios!$AE$17,Precios!$AF$17,IF(G231=Precios!$AE$18,Precios!$AF$18,0)))))))))))))))</f>
        <v>0</v>
      </c>
      <c r="J231" s="87"/>
      <c r="K231" s="88">
        <f>IF(J231=1,I231,IF(J231=2,I231*(1-Precios!$AI$3),0))</f>
        <v>0</v>
      </c>
      <c r="L231" s="88">
        <f t="shared" ref="L231:L236" si="24">+H231*K231</f>
        <v>0</v>
      </c>
      <c r="M231" s="89">
        <f>+SUM(L231:L233)</f>
        <v>0</v>
      </c>
      <c r="N231" s="90">
        <f>IF(J231=1,(+M231*Precios!$AG$3),0)</f>
        <v>0</v>
      </c>
      <c r="O231" s="91">
        <f>+M231-N231</f>
        <v>0</v>
      </c>
      <c r="P231" s="92"/>
      <c r="Q231" s="93">
        <f>+O231-P231</f>
        <v>0</v>
      </c>
      <c r="R231" s="94">
        <f>IF(J231=1,0,Q231)</f>
        <v>0</v>
      </c>
      <c r="S231" s="145">
        <f>IF(J231=2,0,Q231)</f>
        <v>0</v>
      </c>
    </row>
    <row r="232" spans="1:19" x14ac:dyDescent="0.25">
      <c r="A232" s="95"/>
      <c r="B232" s="32"/>
      <c r="C232" s="26"/>
      <c r="D232" s="110"/>
      <c r="E232" s="110"/>
      <c r="F232" s="110"/>
      <c r="G232" s="32"/>
      <c r="H232" s="34"/>
      <c r="I232" s="157">
        <f>IF(G232=Precios!$AE$4,Precios!$AF$4,IF(G232=Precios!$AE$5,Precios!$AF$5,IF(G232=Precios!$AE$6,Precios!$AF$6,IF(G232=Precios!$AE$7,Precios!$AF$7,IF(G232=Precios!$AE$8,Precios!$AF$8,IF(G232=Precios!$AE$9,Precios!$AF$9,IF(G232=Precios!$AE$10,Precios!$AF$10,IF(G232=Precios!$AE$11,Precios!$AF$11,IF(G232=Precios!$AE$12,Precios!$AF$12,IF(G232=Precios!$AE$13,Precios!$AF$13,IF(G232=Precios!$AE$14,Precios!$AF$14,IF(G232=Precios!$AE$15,Precios!$AF$15,IF(G232=Precios!$AE$16,Precios!$AF$16,IF(G232=Precios!$AE$17,Precios!$AF$17,IF(G232=Precios!$AE$18,Precios!$AF$18,0)))))))))))))))</f>
        <v>0</v>
      </c>
      <c r="J232" s="32"/>
      <c r="K232" s="82">
        <f>IF(J232=1,I232,IF(J232=2,I232*(1-Precios!$AI$3),0))</f>
        <v>0</v>
      </c>
      <c r="L232" s="82">
        <f t="shared" si="24"/>
        <v>0</v>
      </c>
      <c r="M232" s="33"/>
      <c r="N232" s="28"/>
      <c r="O232" s="28"/>
      <c r="P232" s="28"/>
      <c r="Q232" s="28"/>
      <c r="R232" s="28"/>
      <c r="S232" s="96"/>
    </row>
    <row r="233" spans="1:19" ht="15.75" thickBot="1" x14ac:dyDescent="0.3">
      <c r="A233" s="97"/>
      <c r="B233" s="100"/>
      <c r="C233" s="98"/>
      <c r="D233" s="111"/>
      <c r="E233" s="111"/>
      <c r="F233" s="111"/>
      <c r="G233" s="100"/>
      <c r="H233" s="99"/>
      <c r="I233" s="158">
        <f>IF(G233=Precios!$AE$4,Precios!$AF$4,IF(G233=Precios!$AE$5,Precios!$AF$5,IF(G233=Precios!$AE$6,Precios!$AF$6,IF(G233=Precios!$AE$7,Precios!$AF$7,IF(G233=Precios!$AE$8,Precios!$AF$8,IF(G233=Precios!$AE$9,Precios!$AF$9,IF(G233=Precios!$AE$10,Precios!$AF$10,IF(G233=Precios!$AE$11,Precios!$AF$11,IF(G233=Precios!$AE$12,Precios!$AF$12,IF(G233=Precios!$AE$13,Precios!$AF$13,IF(G233=Precios!$AE$14,Precios!$AF$14,IF(G233=Precios!$AE$15,Precios!$AF$15,IF(G233=Precios!$AE$16,Precios!$AF$16,IF(G233=Precios!$AE$17,Precios!$AF$17,IF(G233=Precios!$AE$18,Precios!$AF$18,0)))))))))))))))</f>
        <v>0</v>
      </c>
      <c r="J233" s="100"/>
      <c r="K233" s="101">
        <f>IF(J233=1,I233,IF(J233=2,I233*(1-Precios!$AI$3),0))</f>
        <v>0</v>
      </c>
      <c r="L233" s="101">
        <f t="shared" si="24"/>
        <v>0</v>
      </c>
      <c r="M233" s="102"/>
      <c r="N233" s="103"/>
      <c r="O233" s="103"/>
      <c r="P233" s="103"/>
      <c r="Q233" s="103"/>
      <c r="R233" s="103"/>
      <c r="S233" s="104"/>
    </row>
    <row r="234" spans="1:19" x14ac:dyDescent="0.25">
      <c r="A234" s="84"/>
      <c r="B234" s="87"/>
      <c r="C234" s="85"/>
      <c r="D234" s="109"/>
      <c r="E234" s="109"/>
      <c r="F234" s="109"/>
      <c r="G234" s="87"/>
      <c r="H234" s="86"/>
      <c r="I234" s="156">
        <f>IF(G234=Precios!$AE$4,Precios!$AF$4,IF(G234=Precios!$AE$5,Precios!$AF$5,IF(G234=Precios!$AE$6,Precios!$AF$6,IF(G234=Precios!$AE$7,Precios!$AF$7,IF(G234=Precios!$AE$8,Precios!$AF$8,IF(G234=Precios!$AE$9,Precios!$AF$9,IF(G234=Precios!$AE$10,Precios!$AF$10,IF(G234=Precios!$AE$11,Precios!$AF$11,IF(G234=Precios!$AE$12,Precios!$AF$12,IF(G234=Precios!$AE$13,Precios!$AF$13,IF(G234=Precios!$AE$14,Precios!$AF$14,IF(G234=Precios!$AE$15,Precios!$AF$15,IF(G234=Precios!$AE$16,Precios!$AF$16,IF(G234=Precios!$AE$17,Precios!$AF$17,IF(G234=Precios!$AE$18,Precios!$AF$18,0)))))))))))))))</f>
        <v>0</v>
      </c>
      <c r="J234" s="87"/>
      <c r="K234" s="88">
        <f>IF(J234=1,I234,IF(J234=2,I234*(1-Precios!$AI$3),0))</f>
        <v>0</v>
      </c>
      <c r="L234" s="88">
        <f t="shared" si="24"/>
        <v>0</v>
      </c>
      <c r="M234" s="89">
        <f>+SUM(L234:L236)</f>
        <v>0</v>
      </c>
      <c r="N234" s="90">
        <f>IF(J234=1,(+M234*Precios!$AG$3),0)</f>
        <v>0</v>
      </c>
      <c r="O234" s="91">
        <f>+M234-N234</f>
        <v>0</v>
      </c>
      <c r="P234" s="92"/>
      <c r="Q234" s="93">
        <f>+O234-P234</f>
        <v>0</v>
      </c>
      <c r="R234" s="94">
        <f>IF(J234=1,0,Q234)</f>
        <v>0</v>
      </c>
      <c r="S234" s="145">
        <f>IF(J234=2,0,Q234)</f>
        <v>0</v>
      </c>
    </row>
    <row r="235" spans="1:19" x14ac:dyDescent="0.25">
      <c r="A235" s="95"/>
      <c r="B235" s="32"/>
      <c r="C235" s="26"/>
      <c r="D235" s="110"/>
      <c r="E235" s="110"/>
      <c r="F235" s="110"/>
      <c r="G235" s="32"/>
      <c r="H235" s="34"/>
      <c r="I235" s="157">
        <f>IF(G235=Precios!$AE$4,Precios!$AF$4,IF(G235=Precios!$AE$5,Precios!$AF$5,IF(G235=Precios!$AE$6,Precios!$AF$6,IF(G235=Precios!$AE$7,Precios!$AF$7,IF(G235=Precios!$AE$8,Precios!$AF$8,IF(G235=Precios!$AE$9,Precios!$AF$9,IF(G235=Precios!$AE$10,Precios!$AF$10,IF(G235=Precios!$AE$11,Precios!$AF$11,IF(G235=Precios!$AE$12,Precios!$AF$12,IF(G235=Precios!$AE$13,Precios!$AF$13,IF(G235=Precios!$AE$14,Precios!$AF$14,IF(G235=Precios!$AE$15,Precios!$AF$15,IF(G235=Precios!$AE$16,Precios!$AF$16,IF(G235=Precios!$AE$17,Precios!$AF$17,IF(G235=Precios!$AE$18,Precios!$AF$18,0)))))))))))))))</f>
        <v>0</v>
      </c>
      <c r="J235" s="32"/>
      <c r="K235" s="82">
        <f>IF(J235=1,I235,IF(J235=2,I235*(1-Precios!$AI$3),0))</f>
        <v>0</v>
      </c>
      <c r="L235" s="82">
        <f t="shared" si="24"/>
        <v>0</v>
      </c>
      <c r="M235" s="33"/>
      <c r="N235" s="28"/>
      <c r="O235" s="28"/>
      <c r="P235" s="28"/>
      <c r="Q235" s="28"/>
      <c r="R235" s="28"/>
      <c r="S235" s="96"/>
    </row>
    <row r="236" spans="1:19" ht="15.75" thickBot="1" x14ac:dyDescent="0.3">
      <c r="A236" s="97"/>
      <c r="B236" s="100"/>
      <c r="C236" s="98"/>
      <c r="D236" s="111"/>
      <c r="E236" s="111"/>
      <c r="F236" s="111"/>
      <c r="G236" s="100"/>
      <c r="H236" s="99"/>
      <c r="I236" s="158">
        <f>IF(G236=Precios!$AE$4,Precios!$AF$4,IF(G236=Precios!$AE$5,Precios!$AF$5,IF(G236=Precios!$AE$6,Precios!$AF$6,IF(G236=Precios!$AE$7,Precios!$AF$7,IF(G236=Precios!$AE$8,Precios!$AF$8,IF(G236=Precios!$AE$9,Precios!$AF$9,IF(G236=Precios!$AE$10,Precios!$AF$10,IF(G236=Precios!$AE$11,Precios!$AF$11,IF(G236=Precios!$AE$12,Precios!$AF$12,IF(G236=Precios!$AE$13,Precios!$AF$13,IF(G236=Precios!$AE$14,Precios!$AF$14,IF(G236=Precios!$AE$15,Precios!$AF$15,IF(G236=Precios!$AE$16,Precios!$AF$16,IF(G236=Precios!$AE$17,Precios!$AF$17,IF(G236=Precios!$AE$18,Precios!$AF$18,0)))))))))))))))</f>
        <v>0</v>
      </c>
      <c r="J236" s="100"/>
      <c r="K236" s="101">
        <f>IF(J236=1,I236,IF(J236=2,I236*(1-Precios!$AI$3),0))</f>
        <v>0</v>
      </c>
      <c r="L236" s="101">
        <f t="shared" si="24"/>
        <v>0</v>
      </c>
      <c r="M236" s="102"/>
      <c r="N236" s="103"/>
      <c r="O236" s="103"/>
      <c r="P236" s="103"/>
      <c r="Q236" s="103"/>
      <c r="R236" s="103"/>
      <c r="S236" s="104"/>
    </row>
    <row r="237" spans="1:19" x14ac:dyDescent="0.25">
      <c r="A237" s="84"/>
      <c r="B237" s="87"/>
      <c r="C237" s="85"/>
      <c r="D237" s="109"/>
      <c r="E237" s="109"/>
      <c r="F237" s="109"/>
      <c r="G237" s="87"/>
      <c r="H237" s="86"/>
      <c r="I237" s="156">
        <f>IF(G237=Precios!$AE$4,Precios!$AF$4,IF(G237=Precios!$AE$5,Precios!$AF$5,IF(G237=Precios!$AE$6,Precios!$AF$6,IF(G237=Precios!$AE$7,Precios!$AF$7,IF(G237=Precios!$AE$8,Precios!$AF$8,IF(G237=Precios!$AE$9,Precios!$AF$9,IF(G237=Precios!$AE$10,Precios!$AF$10,IF(G237=Precios!$AE$11,Precios!$AF$11,IF(G237=Precios!$AE$12,Precios!$AF$12,IF(G237=Precios!$AE$13,Precios!$AF$13,IF(G237=Precios!$AE$14,Precios!$AF$14,IF(G237=Precios!$AE$15,Precios!$AF$15,IF(G237=Precios!$AE$16,Precios!$AF$16,IF(G237=Precios!$AE$17,Precios!$AF$17,IF(G237=Precios!$AE$18,Precios!$AF$18,0)))))))))))))))</f>
        <v>0</v>
      </c>
      <c r="J237" s="87"/>
      <c r="K237" s="88">
        <f>IF(J237=1,I237,IF(J237=2,I237*(1-Precios!$AI$3),0))</f>
        <v>0</v>
      </c>
      <c r="L237" s="88">
        <f t="shared" ref="L237:L239" si="25">+H237*K237</f>
        <v>0</v>
      </c>
      <c r="M237" s="89">
        <f>+SUM(L237:L239)</f>
        <v>0</v>
      </c>
      <c r="N237" s="90">
        <f>IF(J237=1,(+M237*Precios!$AG$3),0)</f>
        <v>0</v>
      </c>
      <c r="O237" s="91">
        <f>+M237-N237</f>
        <v>0</v>
      </c>
      <c r="P237" s="92"/>
      <c r="Q237" s="93">
        <f>+O237-P237</f>
        <v>0</v>
      </c>
      <c r="R237" s="94">
        <f>IF(J237=1,0,Q237)</f>
        <v>0</v>
      </c>
      <c r="S237" s="145">
        <f>IF(J237=2,0,Q237)</f>
        <v>0</v>
      </c>
    </row>
    <row r="238" spans="1:19" x14ac:dyDescent="0.25">
      <c r="A238" s="95"/>
      <c r="B238" s="32"/>
      <c r="C238" s="26"/>
      <c r="D238" s="110"/>
      <c r="E238" s="110"/>
      <c r="F238" s="110"/>
      <c r="G238" s="32"/>
      <c r="H238" s="34"/>
      <c r="I238" s="157">
        <f>IF(G238=Precios!$AE$4,Precios!$AF$4,IF(G238=Precios!$AE$5,Precios!$AF$5,IF(G238=Precios!$AE$6,Precios!$AF$6,IF(G238=Precios!$AE$7,Precios!$AF$7,IF(G238=Precios!$AE$8,Precios!$AF$8,IF(G238=Precios!$AE$9,Precios!$AF$9,IF(G238=Precios!$AE$10,Precios!$AF$10,IF(G238=Precios!$AE$11,Precios!$AF$11,IF(G238=Precios!$AE$12,Precios!$AF$12,IF(G238=Precios!$AE$13,Precios!$AF$13,IF(G238=Precios!$AE$14,Precios!$AF$14,IF(G238=Precios!$AE$15,Precios!$AF$15,IF(G238=Precios!$AE$16,Precios!$AF$16,IF(G238=Precios!$AE$17,Precios!$AF$17,IF(G238=Precios!$AE$18,Precios!$AF$18,0)))))))))))))))</f>
        <v>0</v>
      </c>
      <c r="J238" s="32"/>
      <c r="K238" s="82">
        <f>IF(J238=1,I238,IF(J238=2,I238*(1-Precios!$AI$3),0))</f>
        <v>0</v>
      </c>
      <c r="L238" s="82">
        <f t="shared" si="25"/>
        <v>0</v>
      </c>
      <c r="M238" s="33"/>
      <c r="N238" s="28"/>
      <c r="O238" s="28"/>
      <c r="P238" s="28"/>
      <c r="Q238" s="28"/>
      <c r="R238" s="28"/>
      <c r="S238" s="96"/>
    </row>
    <row r="239" spans="1:19" ht="15.75" thickBot="1" x14ac:dyDescent="0.3">
      <c r="A239" s="97"/>
      <c r="B239" s="100"/>
      <c r="C239" s="98"/>
      <c r="D239" s="111"/>
      <c r="E239" s="111"/>
      <c r="F239" s="111"/>
      <c r="G239" s="100"/>
      <c r="H239" s="99"/>
      <c r="I239" s="158">
        <f>IF(G239=Precios!$AE$4,Precios!$AF$4,IF(G239=Precios!$AE$5,Precios!$AF$5,IF(G239=Precios!$AE$6,Precios!$AF$6,IF(G239=Precios!$AE$7,Precios!$AF$7,IF(G239=Precios!$AE$8,Precios!$AF$8,IF(G239=Precios!$AE$9,Precios!$AF$9,IF(G239=Precios!$AE$10,Precios!$AF$10,IF(G239=Precios!$AE$11,Precios!$AF$11,IF(G239=Precios!$AE$12,Precios!$AF$12,IF(G239=Precios!$AE$13,Precios!$AF$13,IF(G239=Precios!$AE$14,Precios!$AF$14,IF(G239=Precios!$AE$15,Precios!$AF$15,IF(G239=Precios!$AE$16,Precios!$AF$16,IF(G239=Precios!$AE$17,Precios!$AF$17,IF(G239=Precios!$AE$18,Precios!$AF$18,0)))))))))))))))</f>
        <v>0</v>
      </c>
      <c r="J239" s="100"/>
      <c r="K239" s="101">
        <f>IF(J239=1,I239,IF(J239=2,I239*(1-Precios!$AI$3),0))</f>
        <v>0</v>
      </c>
      <c r="L239" s="101">
        <f t="shared" si="25"/>
        <v>0</v>
      </c>
      <c r="M239" s="102"/>
      <c r="N239" s="103"/>
      <c r="O239" s="103"/>
      <c r="P239" s="103"/>
      <c r="Q239" s="103"/>
      <c r="R239" s="103"/>
      <c r="S239" s="104"/>
    </row>
    <row r="240" spans="1:19" x14ac:dyDescent="0.25">
      <c r="A240" s="84"/>
      <c r="B240" s="87"/>
      <c r="C240" s="85"/>
      <c r="D240" s="109"/>
      <c r="E240" s="109"/>
      <c r="F240" s="109"/>
      <c r="G240" s="87"/>
      <c r="H240" s="86"/>
      <c r="I240" s="156">
        <f>IF(G240=Precios!$AE$4,Precios!$AF$4,IF(G240=Precios!$AE$5,Precios!$AF$5,IF(G240=Precios!$AE$6,Precios!$AF$6,IF(G240=Precios!$AE$7,Precios!$AF$7,IF(G240=Precios!$AE$8,Precios!$AF$8,IF(G240=Precios!$AE$9,Precios!$AF$9,IF(G240=Precios!$AE$10,Precios!$AF$10,IF(G240=Precios!$AE$11,Precios!$AF$11,IF(G240=Precios!$AE$12,Precios!$AF$12,IF(G240=Precios!$AE$13,Precios!$AF$13,IF(G240=Precios!$AE$14,Precios!$AF$14,IF(G240=Precios!$AE$15,Precios!$AF$15,IF(G240=Precios!$AE$16,Precios!$AF$16,IF(G240=Precios!$AE$17,Precios!$AF$17,IF(G240=Precios!$AE$18,Precios!$AF$18,0)))))))))))))))</f>
        <v>0</v>
      </c>
      <c r="J240" s="87"/>
      <c r="K240" s="88">
        <f>IF(J240=1,I240,IF(J240=2,I240*(1-Precios!$AI$3),0))</f>
        <v>0</v>
      </c>
      <c r="L240" s="88">
        <f t="shared" si="22"/>
        <v>0</v>
      </c>
      <c r="M240" s="89">
        <f>+SUM(L240:L242)</f>
        <v>0</v>
      </c>
      <c r="N240" s="90">
        <f>IF(J240=1,(+M240*Precios!$AG$3),0)</f>
        <v>0</v>
      </c>
      <c r="O240" s="91">
        <f>+M240-N240</f>
        <v>0</v>
      </c>
      <c r="P240" s="92"/>
      <c r="Q240" s="93">
        <f>+O240-P240</f>
        <v>0</v>
      </c>
      <c r="R240" s="94">
        <f>IF(J240=1,0,Q240)</f>
        <v>0</v>
      </c>
      <c r="S240" s="145">
        <f>IF(J240=2,0,Q240)</f>
        <v>0</v>
      </c>
    </row>
    <row r="241" spans="1:19" x14ac:dyDescent="0.25">
      <c r="A241" s="95"/>
      <c r="B241" s="32"/>
      <c r="C241" s="26"/>
      <c r="D241" s="110"/>
      <c r="E241" s="110"/>
      <c r="F241" s="110"/>
      <c r="G241" s="32"/>
      <c r="H241" s="34"/>
      <c r="I241" s="157">
        <f>IF(G241=Precios!$AE$4,Precios!$AF$4,IF(G241=Precios!$AE$5,Precios!$AF$5,IF(G241=Precios!$AE$6,Precios!$AF$6,IF(G241=Precios!$AE$7,Precios!$AF$7,IF(G241=Precios!$AE$8,Precios!$AF$8,IF(G241=Precios!$AE$9,Precios!$AF$9,IF(G241=Precios!$AE$10,Precios!$AF$10,IF(G241=Precios!$AE$11,Precios!$AF$11,IF(G241=Precios!$AE$12,Precios!$AF$12,IF(G241=Precios!$AE$13,Precios!$AF$13,IF(G241=Precios!$AE$14,Precios!$AF$14,IF(G241=Precios!$AE$15,Precios!$AF$15,IF(G241=Precios!$AE$16,Precios!$AF$16,IF(G241=Precios!$AE$17,Precios!$AF$17,IF(G241=Precios!$AE$18,Precios!$AF$18,0)))))))))))))))</f>
        <v>0</v>
      </c>
      <c r="J241" s="32"/>
      <c r="K241" s="82">
        <f>IF(J241=1,I241,IF(J241=2,I241*(1-Precios!$AI$3),0))</f>
        <v>0</v>
      </c>
      <c r="L241" s="82">
        <f t="shared" si="22"/>
        <v>0</v>
      </c>
      <c r="M241" s="33"/>
      <c r="N241" s="28"/>
      <c r="O241" s="28"/>
      <c r="P241" s="28"/>
      <c r="Q241" s="28"/>
      <c r="R241" s="28"/>
      <c r="S241" s="96"/>
    </row>
    <row r="242" spans="1:19" ht="15.75" thickBot="1" x14ac:dyDescent="0.3">
      <c r="A242" s="97"/>
      <c r="B242" s="100"/>
      <c r="C242" s="98"/>
      <c r="D242" s="111"/>
      <c r="E242" s="111"/>
      <c r="F242" s="111"/>
      <c r="G242" s="100"/>
      <c r="H242" s="99"/>
      <c r="I242" s="158">
        <f>IF(G242=Precios!$AE$4,Precios!$AF$4,IF(G242=Precios!$AE$5,Precios!$AF$5,IF(G242=Precios!$AE$6,Precios!$AF$6,IF(G242=Precios!$AE$7,Precios!$AF$7,IF(G242=Precios!$AE$8,Precios!$AF$8,IF(G242=Precios!$AE$9,Precios!$AF$9,IF(G242=Precios!$AE$10,Precios!$AF$10,IF(G242=Precios!$AE$11,Precios!$AF$11,IF(G242=Precios!$AE$12,Precios!$AF$12,IF(G242=Precios!$AE$13,Precios!$AF$13,IF(G242=Precios!$AE$14,Precios!$AF$14,IF(G242=Precios!$AE$15,Precios!$AF$15,IF(G242=Precios!$AE$16,Precios!$AF$16,IF(G242=Precios!$AE$17,Precios!$AF$17,IF(G242=Precios!$AE$18,Precios!$AF$18,0)))))))))))))))</f>
        <v>0</v>
      </c>
      <c r="J242" s="100"/>
      <c r="K242" s="101">
        <f>IF(J242=1,I242,IF(J242=2,I242*(1-Precios!$AI$3),0))</f>
        <v>0</v>
      </c>
      <c r="L242" s="101">
        <f t="shared" si="22"/>
        <v>0</v>
      </c>
      <c r="M242" s="102"/>
      <c r="N242" s="103"/>
      <c r="O242" s="103"/>
      <c r="P242" s="103"/>
      <c r="Q242" s="103"/>
      <c r="R242" s="103"/>
      <c r="S242" s="104"/>
    </row>
    <row r="243" spans="1:19" x14ac:dyDescent="0.25">
      <c r="A243" s="84"/>
      <c r="B243" s="87"/>
      <c r="C243" s="85"/>
      <c r="D243" s="109"/>
      <c r="E243" s="109"/>
      <c r="F243" s="109"/>
      <c r="G243" s="87"/>
      <c r="H243" s="86"/>
      <c r="I243" s="156">
        <f>IF(G243=Precios!$AE$4,Precios!$AF$4,IF(G243=Precios!$AE$5,Precios!$AF$5,IF(G243=Precios!$AE$6,Precios!$AF$6,IF(G243=Precios!$AE$7,Precios!$AF$7,IF(G243=Precios!$AE$8,Precios!$AF$8,IF(G243=Precios!$AE$9,Precios!$AF$9,IF(G243=Precios!$AE$10,Precios!$AF$10,IF(G243=Precios!$AE$11,Precios!$AF$11,IF(G243=Precios!$AE$12,Precios!$AF$12,IF(G243=Precios!$AE$13,Precios!$AF$13,IF(G243=Precios!$AE$14,Precios!$AF$14,IF(G243=Precios!$AE$15,Precios!$AF$15,IF(G243=Precios!$AE$16,Precios!$AF$16,IF(G243=Precios!$AE$17,Precios!$AF$17,IF(G243=Precios!$AE$18,Precios!$AF$18,0)))))))))))))))</f>
        <v>0</v>
      </c>
      <c r="J243" s="87"/>
      <c r="K243" s="88">
        <f>IF(J243=1,I243,IF(J243=2,I243*(1-Precios!$AI$3),0))</f>
        <v>0</v>
      </c>
      <c r="L243" s="88">
        <f t="shared" si="21"/>
        <v>0</v>
      </c>
      <c r="M243" s="89">
        <f>+SUM(L243:L245)</f>
        <v>0</v>
      </c>
      <c r="N243" s="90">
        <f>IF(J243=1,(+M243*Precios!$AG$3),0)</f>
        <v>0</v>
      </c>
      <c r="O243" s="91">
        <f>+M243-N243</f>
        <v>0</v>
      </c>
      <c r="P243" s="92"/>
      <c r="Q243" s="93">
        <f>+O243-P243</f>
        <v>0</v>
      </c>
      <c r="R243" s="94">
        <f>IF(J243=1,0,Q243)</f>
        <v>0</v>
      </c>
      <c r="S243" s="145">
        <f>IF(J243=2,0,Q243)</f>
        <v>0</v>
      </c>
    </row>
    <row r="244" spans="1:19" x14ac:dyDescent="0.25">
      <c r="A244" s="95"/>
      <c r="B244" s="32"/>
      <c r="C244" s="26"/>
      <c r="D244" s="110"/>
      <c r="E244" s="110"/>
      <c r="F244" s="110"/>
      <c r="G244" s="32"/>
      <c r="H244" s="34"/>
      <c r="I244" s="157">
        <f>IF(G244=Precios!$AE$4,Precios!$AF$4,IF(G244=Precios!$AE$5,Precios!$AF$5,IF(G244=Precios!$AE$6,Precios!$AF$6,IF(G244=Precios!$AE$7,Precios!$AF$7,IF(G244=Precios!$AE$8,Precios!$AF$8,IF(G244=Precios!$AE$9,Precios!$AF$9,IF(G244=Precios!$AE$10,Precios!$AF$10,IF(G244=Precios!$AE$11,Precios!$AF$11,IF(G244=Precios!$AE$12,Precios!$AF$12,IF(G244=Precios!$AE$13,Precios!$AF$13,IF(G244=Precios!$AE$14,Precios!$AF$14,IF(G244=Precios!$AE$15,Precios!$AF$15,IF(G244=Precios!$AE$16,Precios!$AF$16,IF(G244=Precios!$AE$17,Precios!$AF$17,IF(G244=Precios!$AE$18,Precios!$AF$18,0)))))))))))))))</f>
        <v>0</v>
      </c>
      <c r="J244" s="32"/>
      <c r="K244" s="82">
        <f>IF(J244=1,I244,IF(J244=2,I244*(1-Precios!$AI$3),0))</f>
        <v>0</v>
      </c>
      <c r="L244" s="82">
        <f t="shared" si="21"/>
        <v>0</v>
      </c>
      <c r="M244" s="33"/>
      <c r="N244" s="28"/>
      <c r="O244" s="28"/>
      <c r="P244" s="28"/>
      <c r="Q244" s="28"/>
      <c r="R244" s="28"/>
      <c r="S244" s="96"/>
    </row>
    <row r="245" spans="1:19" ht="15.75" thickBot="1" x14ac:dyDescent="0.3">
      <c r="A245" s="97"/>
      <c r="B245" s="100"/>
      <c r="C245" s="98"/>
      <c r="D245" s="111"/>
      <c r="E245" s="111"/>
      <c r="F245" s="111"/>
      <c r="G245" s="100"/>
      <c r="H245" s="99"/>
      <c r="I245" s="158">
        <f>IF(G245=Precios!$AE$4,Precios!$AF$4,IF(G245=Precios!$AE$5,Precios!$AF$5,IF(G245=Precios!$AE$6,Precios!$AF$6,IF(G245=Precios!$AE$7,Precios!$AF$7,IF(G245=Precios!$AE$8,Precios!$AF$8,IF(G245=Precios!$AE$9,Precios!$AF$9,IF(G245=Precios!$AE$10,Precios!$AF$10,IF(G245=Precios!$AE$11,Precios!$AF$11,IF(G245=Precios!$AE$12,Precios!$AF$12,IF(G245=Precios!$AE$13,Precios!$AF$13,IF(G245=Precios!$AE$14,Precios!$AF$14,IF(G245=Precios!$AE$15,Precios!$AF$15,IF(G245=Precios!$AE$16,Precios!$AF$16,IF(G245=Precios!$AE$17,Precios!$AF$17,IF(G245=Precios!$AE$18,Precios!$AF$18,0)))))))))))))))</f>
        <v>0</v>
      </c>
      <c r="J245" s="100"/>
      <c r="K245" s="101">
        <f>IF(J245=1,I245,IF(J245=2,I245*(1-Precios!$AI$3),0))</f>
        <v>0</v>
      </c>
      <c r="L245" s="101">
        <f t="shared" si="21"/>
        <v>0</v>
      </c>
      <c r="M245" s="102"/>
      <c r="N245" s="103"/>
      <c r="O245" s="103"/>
      <c r="P245" s="103"/>
      <c r="Q245" s="103"/>
      <c r="R245" s="103"/>
      <c r="S245" s="104"/>
    </row>
    <row r="246" spans="1:19" s="19" customFormat="1" x14ac:dyDescent="0.25">
      <c r="A246" s="105" t="s">
        <v>84</v>
      </c>
      <c r="B246" s="56">
        <f>COUNT(B186:B245)</f>
        <v>5</v>
      </c>
      <c r="C246" s="106"/>
      <c r="D246" s="106"/>
      <c r="E246" s="106"/>
      <c r="F246" s="106"/>
      <c r="G246" s="56"/>
      <c r="H246" s="56">
        <f>+SUM(H186:H245)</f>
        <v>15</v>
      </c>
      <c r="I246" s="160"/>
      <c r="J246" s="56"/>
      <c r="K246" s="55"/>
      <c r="L246" s="55"/>
      <c r="M246" s="55">
        <f t="shared" ref="M246:S246" si="26">SUM(M186:M245)</f>
        <v>6165.7894736842109</v>
      </c>
      <c r="N246" s="55">
        <f t="shared" si="26"/>
        <v>55.810526315789481</v>
      </c>
      <c r="O246" s="55">
        <f t="shared" si="26"/>
        <v>6109.9789473684214</v>
      </c>
      <c r="P246" s="55">
        <f t="shared" si="26"/>
        <v>100</v>
      </c>
      <c r="Q246" s="55">
        <f t="shared" si="26"/>
        <v>6009.9789473684214</v>
      </c>
      <c r="R246" s="55">
        <f t="shared" si="26"/>
        <v>3750</v>
      </c>
      <c r="S246" s="55">
        <f t="shared" si="26"/>
        <v>2259.9789473684214</v>
      </c>
    </row>
    <row r="247" spans="1:19" s="37" customFormat="1" ht="15.75" thickBot="1" x14ac:dyDescent="0.3">
      <c r="A247" s="62" t="s">
        <v>73</v>
      </c>
      <c r="B247" s="48">
        <f>+B185+B246</f>
        <v>20</v>
      </c>
      <c r="C247" s="49"/>
      <c r="D247" s="49"/>
      <c r="E247" s="49"/>
      <c r="F247" s="108"/>
      <c r="G247" s="120"/>
      <c r="H247" s="48">
        <f>+H185+H246</f>
        <v>41</v>
      </c>
      <c r="I247" s="159"/>
      <c r="J247" s="81"/>
      <c r="K247" s="146"/>
      <c r="L247" s="35"/>
      <c r="M247" s="35">
        <f t="shared" ref="M247:S247" si="27">+M185+M246</f>
        <v>16604.21052631579</v>
      </c>
      <c r="N247" s="35">
        <f t="shared" si="27"/>
        <v>127.34947368421055</v>
      </c>
      <c r="O247" s="35">
        <f t="shared" si="27"/>
        <v>16476.861052631579</v>
      </c>
      <c r="P247" s="35">
        <f t="shared" si="27"/>
        <v>200</v>
      </c>
      <c r="Q247" s="35">
        <f t="shared" si="27"/>
        <v>16276.861052631579</v>
      </c>
      <c r="R247" s="35">
        <f t="shared" si="27"/>
        <v>11120</v>
      </c>
      <c r="S247" s="35">
        <f t="shared" si="27"/>
        <v>5156.8610526315788</v>
      </c>
    </row>
    <row r="248" spans="1:19" x14ac:dyDescent="0.25">
      <c r="A248" s="84">
        <v>43596</v>
      </c>
      <c r="B248" s="87">
        <v>121</v>
      </c>
      <c r="C248" s="85" t="s">
        <v>134</v>
      </c>
      <c r="D248" s="109" t="s">
        <v>105</v>
      </c>
      <c r="E248" s="109" t="s">
        <v>106</v>
      </c>
      <c r="F248" s="109" t="s">
        <v>107</v>
      </c>
      <c r="G248" s="87">
        <v>102</v>
      </c>
      <c r="H248" s="86">
        <v>2</v>
      </c>
      <c r="I248" s="156">
        <f>IF(G248=Precios!$AN$4,Precios!$AO$4,IF(G248=Precios!$AN$5,Precios!$AO$5,IF(G248=Precios!$AN$6,Precios!$AO$6,IF(G248=Precios!$AN$7,Precios!$AO$7,IF(G248=Precios!$AN$8,Precios!$AO$8,IF(G248=Precios!$AN$9,Precios!$AO$9,IF(G248=Precios!$AN$10,Precios!$AO$10,IF(G248=Precios!$AN$11,Precios!$AO$11,IF(G248=Precios!$AN$12,Precios!$AO$12,IF(G248=Precios!$AN$13,Precios!$AO$13,IF(G248=Precios!$AN$14,Precios!$AO$14,IF(G248=Precios!$AN$15,Precios!$AO$15,IF(G248=Precios!$AN$16,Precios!$AO$16,IF(G248=Precios!$AN$17,Precios!$AO$17,IF(G248=Precios!$AN$18,Precios!$AO$18,0)))))))))))))))</f>
        <v>347.36842105263162</v>
      </c>
      <c r="J248" s="87">
        <v>1</v>
      </c>
      <c r="K248" s="88">
        <f>IF(J248=1,I248,IF(J248=2,I248*(1-Precios!$AR$3),0))</f>
        <v>347.36842105263162</v>
      </c>
      <c r="L248" s="88">
        <f t="shared" ref="L248:L307" si="28">+H248*K248</f>
        <v>694.73684210526324</v>
      </c>
      <c r="M248" s="89">
        <f>+SUM(L248:L250)</f>
        <v>1505.2631578947371</v>
      </c>
      <c r="N248" s="90">
        <f>IF(J248=1,(+M248*Precios!$AP$3),0)</f>
        <v>36.276842105263164</v>
      </c>
      <c r="O248" s="91">
        <f>+M248-N248</f>
        <v>1468.986315789474</v>
      </c>
      <c r="P248" s="92"/>
      <c r="Q248" s="93">
        <f>+O248-P248</f>
        <v>1468.986315789474</v>
      </c>
      <c r="R248" s="94">
        <f>IF(J248=1,0,Q248)</f>
        <v>0</v>
      </c>
      <c r="S248" s="145">
        <f>IF(J248=2,0,Q248)</f>
        <v>1468.986315789474</v>
      </c>
    </row>
    <row r="249" spans="1:19" x14ac:dyDescent="0.25">
      <c r="A249" s="95"/>
      <c r="B249" s="32"/>
      <c r="C249" s="26"/>
      <c r="D249" s="110"/>
      <c r="E249" s="110"/>
      <c r="F249" s="110"/>
      <c r="G249" s="32">
        <v>101</v>
      </c>
      <c r="H249" s="34">
        <v>1</v>
      </c>
      <c r="I249" s="157">
        <f>IF(G249=Precios!$AN$4,Precios!$AO$4,IF(G249=Precios!$AN$5,Precios!$AO$5,IF(G249=Precios!$AN$6,Precios!$AO$6,IF(G249=Precios!$AN$7,Precios!$AO$7,IF(G249=Precios!$AN$8,Precios!$AO$8,IF(G249=Precios!$AN$9,Precios!$AO$9,IF(G249=Precios!$AN$10,Precios!$AO$10,IF(G249=Precios!$AN$11,Precios!$AO$11,IF(G249=Precios!$AN$12,Precios!$AO$12,IF(G249=Precios!$AN$13,Precios!$AO$13,IF(G249=Precios!$AN$14,Precios!$AO$14,IF(G249=Precios!$AN$15,Precios!$AO$15,IF(G249=Precios!$AN$16,Precios!$AO$16,IF(G249=Precios!$AN$17,Precios!$AO$17,IF(G249=Precios!$AN$18,Precios!$AO$18,0)))))))))))))))</f>
        <v>231.57894736842107</v>
      </c>
      <c r="J249" s="32">
        <v>1</v>
      </c>
      <c r="K249" s="82">
        <f>IF(J249=1,I249,IF(J249=2,I249*(1-Precios!$AR$3),0))</f>
        <v>231.57894736842107</v>
      </c>
      <c r="L249" s="82">
        <f t="shared" si="28"/>
        <v>231.57894736842107</v>
      </c>
      <c r="M249" s="33"/>
      <c r="N249" s="28"/>
      <c r="O249" s="28"/>
      <c r="P249" s="28"/>
      <c r="Q249" s="28"/>
      <c r="R249" s="28"/>
      <c r="S249" s="96"/>
    </row>
    <row r="250" spans="1:19" ht="15.75" thickBot="1" x14ac:dyDescent="0.3">
      <c r="A250" s="97"/>
      <c r="B250" s="100"/>
      <c r="C250" s="98"/>
      <c r="D250" s="111"/>
      <c r="E250" s="111"/>
      <c r="F250" s="111"/>
      <c r="G250" s="100">
        <v>104</v>
      </c>
      <c r="H250" s="99">
        <v>1</v>
      </c>
      <c r="I250" s="158">
        <f>IF(G250=Precios!$AN$4,Precios!$AO$4,IF(G250=Precios!$AN$5,Precios!$AO$5,IF(G250=Precios!$AN$6,Precios!$AO$6,IF(G250=Precios!$AN$7,Precios!$AO$7,IF(G250=Precios!$AN$8,Precios!$AO$8,IF(G250=Precios!$AN$9,Precios!$AO$9,IF(G250=Precios!$AN$10,Precios!$AO$10,IF(G250=Precios!$AN$11,Precios!$AO$11,IF(G250=Precios!$AN$12,Precios!$AO$12,IF(G250=Precios!$AN$13,Precios!$AO$13,IF(G250=Precios!$AN$14,Precios!$AO$14,IF(G250=Precios!$AN$15,Precios!$AO$15,IF(G250=Precios!$AN$16,Precios!$AO$16,IF(G250=Precios!$AN$17,Precios!$AO$17,IF(G250=Precios!$AN$18,Precios!$AO$18,0)))))))))))))))</f>
        <v>578.94736842105272</v>
      </c>
      <c r="J250" s="100">
        <v>1</v>
      </c>
      <c r="K250" s="101">
        <f>IF(J250=1,I250,IF(J250=2,I250*(1-Precios!$AR$3),0))</f>
        <v>578.94736842105272</v>
      </c>
      <c r="L250" s="101">
        <f t="shared" si="28"/>
        <v>578.94736842105272</v>
      </c>
      <c r="M250" s="102"/>
      <c r="N250" s="103"/>
      <c r="O250" s="103"/>
      <c r="P250" s="103"/>
      <c r="Q250" s="103"/>
      <c r="R250" s="103"/>
      <c r="S250" s="104"/>
    </row>
    <row r="251" spans="1:19" x14ac:dyDescent="0.25">
      <c r="A251" s="121">
        <v>43599</v>
      </c>
      <c r="B251" s="83">
        <v>122</v>
      </c>
      <c r="C251" s="122" t="s">
        <v>135</v>
      </c>
      <c r="D251" s="123" t="s">
        <v>109</v>
      </c>
      <c r="E251" s="123" t="s">
        <v>110</v>
      </c>
      <c r="F251" s="123" t="s">
        <v>107</v>
      </c>
      <c r="G251" s="83">
        <v>101</v>
      </c>
      <c r="H251" s="124">
        <v>2</v>
      </c>
      <c r="I251" s="156">
        <f>IF(G251=Precios!$AN$4,Precios!$AO$4,IF(G251=Precios!$AN$5,Precios!$AO$5,IF(G251=Precios!$AN$6,Precios!$AO$6,IF(G251=Precios!$AN$7,Precios!$AO$7,IF(G251=Precios!$AN$8,Precios!$AO$8,IF(G251=Precios!$AN$9,Precios!$AO$9,IF(G251=Precios!$AN$10,Precios!$AO$10,IF(G251=Precios!$AN$11,Precios!$AO$11,IF(G251=Precios!$AN$12,Precios!$AO$12,IF(G251=Precios!$AN$13,Precios!$AO$13,IF(G251=Precios!$AN$14,Precios!$AO$14,IF(G251=Precios!$AN$15,Precios!$AO$15,IF(G251=Precios!$AN$16,Precios!$AO$16,IF(G251=Precios!$AN$17,Precios!$AO$17,IF(G251=Precios!$AN$18,Precios!$AO$18,0)))))))))))))))</f>
        <v>231.57894736842107</v>
      </c>
      <c r="J251" s="83">
        <v>2</v>
      </c>
      <c r="K251" s="140">
        <f>IF(J251=1,I251,IF(J251=2,I251*(1-Precios!$AR$3),0))</f>
        <v>220</v>
      </c>
      <c r="L251" s="140">
        <f t="shared" si="28"/>
        <v>440</v>
      </c>
      <c r="M251" s="141">
        <f>+SUM(L251:L253)</f>
        <v>1320</v>
      </c>
      <c r="N251" s="142">
        <f>IF(J251=1,(+M251*Precios!$AP$3),0)</f>
        <v>0</v>
      </c>
      <c r="O251" s="143">
        <f>+M251-N251</f>
        <v>1320</v>
      </c>
      <c r="P251" s="27"/>
      <c r="Q251" s="93">
        <f>+O251-P251</f>
        <v>1320</v>
      </c>
      <c r="R251" s="144">
        <f>IF(J251=1,0,Q251)</f>
        <v>1320</v>
      </c>
      <c r="S251" s="144">
        <f>IF(J251=2,0,Q251)</f>
        <v>0</v>
      </c>
    </row>
    <row r="252" spans="1:19" x14ac:dyDescent="0.25">
      <c r="A252" s="95"/>
      <c r="B252" s="32"/>
      <c r="C252" s="26"/>
      <c r="D252" s="110"/>
      <c r="E252" s="110"/>
      <c r="F252" s="110"/>
      <c r="G252" s="32">
        <v>102</v>
      </c>
      <c r="H252" s="34">
        <v>1</v>
      </c>
      <c r="I252" s="157">
        <f>IF(G252=Precios!$AN$4,Precios!$AO$4,IF(G252=Precios!$AN$5,Precios!$AO$5,IF(G252=Precios!$AN$6,Precios!$AO$6,IF(G252=Precios!$AN$7,Precios!$AO$7,IF(G252=Precios!$AN$8,Precios!$AO$8,IF(G252=Precios!$AN$9,Precios!$AO$9,IF(G252=Precios!$AN$10,Precios!$AO$10,IF(G252=Precios!$AN$11,Precios!$AO$11,IF(G252=Precios!$AN$12,Precios!$AO$12,IF(G252=Precios!$AN$13,Precios!$AO$13,IF(G252=Precios!$AN$14,Precios!$AO$14,IF(G252=Precios!$AN$15,Precios!$AO$15,IF(G252=Precios!$AN$16,Precios!$AO$16,IF(G252=Precios!$AN$17,Precios!$AO$17,IF(G252=Precios!$AN$18,Precios!$AO$18,0)))))))))))))))</f>
        <v>347.36842105263162</v>
      </c>
      <c r="J252" s="32">
        <v>2</v>
      </c>
      <c r="K252" s="82">
        <f>IF(J252=1,I252,IF(J252=2,I252*(1-Precios!$AR$3),0))</f>
        <v>330</v>
      </c>
      <c r="L252" s="82">
        <f t="shared" si="28"/>
        <v>330</v>
      </c>
      <c r="M252" s="33"/>
      <c r="N252" s="28"/>
      <c r="O252" s="28"/>
      <c r="P252" s="28"/>
      <c r="Q252" s="28"/>
      <c r="R252" s="28"/>
      <c r="S252" s="96"/>
    </row>
    <row r="253" spans="1:19" ht="15.75" thickBot="1" x14ac:dyDescent="0.3">
      <c r="A253" s="115"/>
      <c r="B253" s="116"/>
      <c r="C253" s="117"/>
      <c r="D253" s="118"/>
      <c r="E253" s="118"/>
      <c r="F253" s="118"/>
      <c r="G253" s="116">
        <v>104</v>
      </c>
      <c r="H253" s="119">
        <v>1</v>
      </c>
      <c r="I253" s="158">
        <f>IF(G253=Precios!$AN$4,Precios!$AO$4,IF(G253=Precios!$AN$5,Precios!$AO$5,IF(G253=Precios!$AN$6,Precios!$AO$6,IF(G253=Precios!$AN$7,Precios!$AO$7,IF(G253=Precios!$AN$8,Precios!$AO$8,IF(G253=Precios!$AN$9,Precios!$AO$9,IF(G253=Precios!$AN$10,Precios!$AO$10,IF(G253=Precios!$AN$11,Precios!$AO$11,IF(G253=Precios!$AN$12,Precios!$AO$12,IF(G253=Precios!$AN$13,Precios!$AO$13,IF(G253=Precios!$AN$14,Precios!$AO$14,IF(G253=Precios!$AN$15,Precios!$AO$15,IF(G253=Precios!$AN$16,Precios!$AO$16,IF(G253=Precios!$AN$17,Precios!$AO$17,IF(G253=Precios!$AN$18,Precios!$AO$18,0)))))))))))))))</f>
        <v>578.94736842105272</v>
      </c>
      <c r="J253" s="116">
        <v>2</v>
      </c>
      <c r="K253" s="147">
        <f>IF(J253=1,I253,IF(J253=2,I253*(1-Precios!$AR$3),0))</f>
        <v>550</v>
      </c>
      <c r="L253" s="147">
        <f t="shared" si="28"/>
        <v>550</v>
      </c>
      <c r="M253" s="33"/>
      <c r="N253" s="28"/>
      <c r="O253" s="28"/>
      <c r="P253" s="28"/>
      <c r="Q253" s="28"/>
      <c r="R253" s="28"/>
      <c r="S253" s="96"/>
    </row>
    <row r="254" spans="1:19" x14ac:dyDescent="0.25">
      <c r="A254" s="84">
        <v>43601</v>
      </c>
      <c r="B254" s="87">
        <v>123</v>
      </c>
      <c r="C254" s="85" t="s">
        <v>136</v>
      </c>
      <c r="D254" s="109" t="s">
        <v>111</v>
      </c>
      <c r="E254" s="109" t="s">
        <v>112</v>
      </c>
      <c r="F254" s="109" t="s">
        <v>107</v>
      </c>
      <c r="G254" s="87">
        <v>104</v>
      </c>
      <c r="H254" s="86">
        <v>2</v>
      </c>
      <c r="I254" s="156">
        <f>IF(G254=Precios!$AN$4,Precios!$AO$4,IF(G254=Precios!$AN$5,Precios!$AO$5,IF(G254=Precios!$AN$6,Precios!$AO$6,IF(G254=Precios!$AN$7,Precios!$AO$7,IF(G254=Precios!$AN$8,Precios!$AO$8,IF(G254=Precios!$AN$9,Precios!$AO$9,IF(G254=Precios!$AN$10,Precios!$AO$10,IF(G254=Precios!$AN$11,Precios!$AO$11,IF(G254=Precios!$AN$12,Precios!$AO$12,IF(G254=Precios!$AN$13,Precios!$AO$13,IF(G254=Precios!$AN$14,Precios!$AO$14,IF(G254=Precios!$AN$15,Precios!$AO$15,IF(G254=Precios!$AN$16,Precios!$AO$16,IF(G254=Precios!$AN$17,Precios!$AO$17,IF(G254=Precios!$AN$18,Precios!$AO$18,0)))))))))))))))</f>
        <v>578.94736842105272</v>
      </c>
      <c r="J254" s="87">
        <v>1</v>
      </c>
      <c r="K254" s="88">
        <f>IF(J254=1,I254,IF(J254=2,I254*(1-Precios!$AR$3),0))</f>
        <v>578.94736842105272</v>
      </c>
      <c r="L254" s="88">
        <f t="shared" si="28"/>
        <v>1157.8947368421054</v>
      </c>
      <c r="M254" s="89">
        <f>+SUM(L254:L256)</f>
        <v>1736.8421052631581</v>
      </c>
      <c r="N254" s="90">
        <f>IF(J254=1,(+M254*Precios!$AP$3),0)</f>
        <v>41.857894736842113</v>
      </c>
      <c r="O254" s="91">
        <f>+M254-N254</f>
        <v>1694.984210526316</v>
      </c>
      <c r="P254" s="92"/>
      <c r="Q254" s="93">
        <f>+O254-P254</f>
        <v>1694.984210526316</v>
      </c>
      <c r="R254" s="94">
        <f>IF(J254=1,0,Q254)</f>
        <v>0</v>
      </c>
      <c r="S254" s="145">
        <f>IF(J254=2,0,Q254)</f>
        <v>1694.984210526316</v>
      </c>
    </row>
    <row r="255" spans="1:19" x14ac:dyDescent="0.25">
      <c r="A255" s="95"/>
      <c r="B255" s="32"/>
      <c r="C255" s="26"/>
      <c r="D255" s="110"/>
      <c r="E255" s="110"/>
      <c r="F255" s="110"/>
      <c r="G255" s="32">
        <v>102</v>
      </c>
      <c r="H255" s="34">
        <v>1</v>
      </c>
      <c r="I255" s="157">
        <f>IF(G255=Precios!$AN$4,Precios!$AO$4,IF(G255=Precios!$AN$5,Precios!$AO$5,IF(G255=Precios!$AN$6,Precios!$AO$6,IF(G255=Precios!$AN$7,Precios!$AO$7,IF(G255=Precios!$AN$8,Precios!$AO$8,IF(G255=Precios!$AN$9,Precios!$AO$9,IF(G255=Precios!$AN$10,Precios!$AO$10,IF(G255=Precios!$AN$11,Precios!$AO$11,IF(G255=Precios!$AN$12,Precios!$AO$12,IF(G255=Precios!$AN$13,Precios!$AO$13,IF(G255=Precios!$AN$14,Precios!$AO$14,IF(G255=Precios!$AN$15,Precios!$AO$15,IF(G255=Precios!$AN$16,Precios!$AO$16,IF(G255=Precios!$AN$17,Precios!$AO$17,IF(G255=Precios!$AN$18,Precios!$AO$18,0)))))))))))))))</f>
        <v>347.36842105263162</v>
      </c>
      <c r="J255" s="32">
        <v>1</v>
      </c>
      <c r="K255" s="82">
        <f>IF(J255=1,I255,IF(J255=2,I255*(1-Precios!$AR$3),0))</f>
        <v>347.36842105263162</v>
      </c>
      <c r="L255" s="82">
        <f t="shared" si="28"/>
        <v>347.36842105263162</v>
      </c>
      <c r="M255" s="33"/>
      <c r="N255" s="28"/>
      <c r="O255" s="28"/>
      <c r="P255" s="28"/>
      <c r="Q255" s="28"/>
      <c r="R255" s="28"/>
      <c r="S255" s="96"/>
    </row>
    <row r="256" spans="1:19" ht="15.75" thickBot="1" x14ac:dyDescent="0.3">
      <c r="A256" s="97"/>
      <c r="B256" s="100"/>
      <c r="C256" s="98"/>
      <c r="D256" s="111"/>
      <c r="E256" s="111"/>
      <c r="F256" s="111"/>
      <c r="G256" s="100">
        <v>101</v>
      </c>
      <c r="H256" s="99">
        <v>1</v>
      </c>
      <c r="I256" s="158">
        <f>IF(G256=Precios!$AN$4,Precios!$AO$4,IF(G256=Precios!$AN$5,Precios!$AO$5,IF(G256=Precios!$AN$6,Precios!$AO$6,IF(G256=Precios!$AN$7,Precios!$AO$7,IF(G256=Precios!$AN$8,Precios!$AO$8,IF(G256=Precios!$AN$9,Precios!$AO$9,IF(G256=Precios!$AN$10,Precios!$AO$10,IF(G256=Precios!$AN$11,Precios!$AO$11,IF(G256=Precios!$AN$12,Precios!$AO$12,IF(G256=Precios!$AN$13,Precios!$AO$13,IF(G256=Precios!$AN$14,Precios!$AO$14,IF(G256=Precios!$AN$15,Precios!$AO$15,IF(G256=Precios!$AN$16,Precios!$AO$16,IF(G256=Precios!$AN$17,Precios!$AO$17,IF(G256=Precios!$AN$18,Precios!$AO$18,0)))))))))))))))</f>
        <v>231.57894736842107</v>
      </c>
      <c r="J256" s="100">
        <v>1</v>
      </c>
      <c r="K256" s="101">
        <f>IF(J256=1,I256,IF(J256=2,I256*(1-Precios!$AR$3),0))</f>
        <v>231.57894736842107</v>
      </c>
      <c r="L256" s="101">
        <f t="shared" si="28"/>
        <v>231.57894736842107</v>
      </c>
      <c r="M256" s="102"/>
      <c r="N256" s="103"/>
      <c r="O256" s="103"/>
      <c r="P256" s="103"/>
      <c r="Q256" s="103"/>
      <c r="R256" s="103"/>
      <c r="S256" s="104"/>
    </row>
    <row r="257" spans="1:19" x14ac:dyDescent="0.25">
      <c r="A257" s="121">
        <v>43608</v>
      </c>
      <c r="B257" s="83">
        <v>124</v>
      </c>
      <c r="C257" s="122" t="s">
        <v>137</v>
      </c>
      <c r="D257" s="123" t="s">
        <v>115</v>
      </c>
      <c r="E257" s="123" t="s">
        <v>116</v>
      </c>
      <c r="F257" s="123" t="s">
        <v>107</v>
      </c>
      <c r="G257" s="83">
        <v>105</v>
      </c>
      <c r="H257" s="124">
        <v>1</v>
      </c>
      <c r="I257" s="156">
        <f>IF(G257=Precios!$AN$4,Precios!$AO$4,IF(G257=Precios!$AN$5,Precios!$AO$5,IF(G257=Precios!$AN$6,Precios!$AO$6,IF(G257=Precios!$AN$7,Precios!$AO$7,IF(G257=Precios!$AN$8,Precios!$AO$8,IF(G257=Precios!$AN$9,Precios!$AO$9,IF(G257=Precios!$AN$10,Precios!$AO$10,IF(G257=Precios!$AN$11,Precios!$AO$11,IF(G257=Precios!$AN$12,Precios!$AO$12,IF(G257=Precios!$AN$13,Precios!$AO$13,IF(G257=Precios!$AN$14,Precios!$AO$14,IF(G257=Precios!$AN$15,Precios!$AO$15,IF(G257=Precios!$AN$16,Precios!$AO$16,IF(G257=Precios!$AN$17,Precios!$AO$17,IF(G257=Precios!$AN$18,Precios!$AO$18,0)))))))))))))))</f>
        <v>694.73684210526324</v>
      </c>
      <c r="J257" s="83">
        <v>2</v>
      </c>
      <c r="K257" s="140">
        <f>IF(J257=1,I257,IF(J257=2,I257*(1-Precios!$AR$3),0))</f>
        <v>660</v>
      </c>
      <c r="L257" s="140">
        <f t="shared" si="28"/>
        <v>660</v>
      </c>
      <c r="M257" s="141">
        <f>+SUM(L257:L259)</f>
        <v>1320</v>
      </c>
      <c r="N257" s="142">
        <f>IF(J257=1,(+M257*Precios!$AP$3),0)</f>
        <v>0</v>
      </c>
      <c r="O257" s="143">
        <f>+M257-N257</f>
        <v>1320</v>
      </c>
      <c r="P257" s="27"/>
      <c r="Q257" s="93">
        <f>+O257-P257</f>
        <v>1320</v>
      </c>
      <c r="R257" s="144">
        <f>IF(J257=1,0,Q257)</f>
        <v>1320</v>
      </c>
      <c r="S257" s="144">
        <f>IF(J257=2,0,Q257)</f>
        <v>0</v>
      </c>
    </row>
    <row r="258" spans="1:19" x14ac:dyDescent="0.25">
      <c r="A258" s="95"/>
      <c r="B258" s="32"/>
      <c r="C258" s="26"/>
      <c r="D258" s="110"/>
      <c r="E258" s="110"/>
      <c r="F258" s="110"/>
      <c r="G258" s="32">
        <v>101</v>
      </c>
      <c r="H258" s="34">
        <v>1</v>
      </c>
      <c r="I258" s="157">
        <f>IF(G258=Precios!$AN$4,Precios!$AO$4,IF(G258=Precios!$AN$5,Precios!$AO$5,IF(G258=Precios!$AN$6,Precios!$AO$6,IF(G258=Precios!$AN$7,Precios!$AO$7,IF(G258=Precios!$AN$8,Precios!$AO$8,IF(G258=Precios!$AN$9,Precios!$AO$9,IF(G258=Precios!$AN$10,Precios!$AO$10,IF(G258=Precios!$AN$11,Precios!$AO$11,IF(G258=Precios!$AN$12,Precios!$AO$12,IF(G258=Precios!$AN$13,Precios!$AO$13,IF(G258=Precios!$AN$14,Precios!$AO$14,IF(G258=Precios!$AN$15,Precios!$AO$15,IF(G258=Precios!$AN$16,Precios!$AO$16,IF(G258=Precios!$AN$17,Precios!$AO$17,IF(G258=Precios!$AN$18,Precios!$AO$18,0)))))))))))))))</f>
        <v>231.57894736842107</v>
      </c>
      <c r="J258" s="32">
        <v>2</v>
      </c>
      <c r="K258" s="82">
        <f>IF(J258=1,I258,IF(J258=2,I258*(1-Precios!$AR$3),0))</f>
        <v>220</v>
      </c>
      <c r="L258" s="82">
        <f t="shared" si="28"/>
        <v>220</v>
      </c>
      <c r="M258" s="33"/>
      <c r="N258" s="28"/>
      <c r="O258" s="28"/>
      <c r="P258" s="28"/>
      <c r="Q258" s="28"/>
      <c r="R258" s="28"/>
      <c r="S258" s="96"/>
    </row>
    <row r="259" spans="1:19" ht="15.75" thickBot="1" x14ac:dyDescent="0.3">
      <c r="A259" s="115"/>
      <c r="B259" s="116"/>
      <c r="C259" s="117"/>
      <c r="D259" s="118"/>
      <c r="E259" s="118"/>
      <c r="F259" s="118"/>
      <c r="G259" s="116">
        <v>103</v>
      </c>
      <c r="H259" s="119">
        <v>1</v>
      </c>
      <c r="I259" s="158">
        <f>IF(G259=Precios!$AN$4,Precios!$AO$4,IF(G259=Precios!$AN$5,Precios!$AO$5,IF(G259=Precios!$AN$6,Precios!$AO$6,IF(G259=Precios!$AN$7,Precios!$AO$7,IF(G259=Precios!$AN$8,Precios!$AO$8,IF(G259=Precios!$AN$9,Precios!$AO$9,IF(G259=Precios!$AN$10,Precios!$AO$10,IF(G259=Precios!$AN$11,Precios!$AO$11,IF(G259=Precios!$AN$12,Precios!$AO$12,IF(G259=Precios!$AN$13,Precios!$AO$13,IF(G259=Precios!$AN$14,Precios!$AO$14,IF(G259=Precios!$AN$15,Precios!$AO$15,IF(G259=Precios!$AN$16,Precios!$AO$16,IF(G259=Precios!$AN$17,Precios!$AO$17,IF(G259=Precios!$AN$18,Precios!$AO$18,0)))))))))))))))</f>
        <v>463.15789473684214</v>
      </c>
      <c r="J259" s="116">
        <v>2</v>
      </c>
      <c r="K259" s="147">
        <f>IF(J259=1,I259,IF(J259=2,I259*(1-Precios!$AR$3),0))</f>
        <v>440</v>
      </c>
      <c r="L259" s="147">
        <f t="shared" si="28"/>
        <v>440</v>
      </c>
      <c r="M259" s="33"/>
      <c r="N259" s="28"/>
      <c r="O259" s="28"/>
      <c r="P259" s="28"/>
      <c r="Q259" s="28"/>
      <c r="R259" s="28"/>
      <c r="S259" s="96"/>
    </row>
    <row r="260" spans="1:19" x14ac:dyDescent="0.25">
      <c r="A260" s="84">
        <v>43614</v>
      </c>
      <c r="B260" s="87">
        <v>125</v>
      </c>
      <c r="C260" s="85" t="s">
        <v>138</v>
      </c>
      <c r="D260" s="109" t="s">
        <v>118</v>
      </c>
      <c r="E260" s="109" t="s">
        <v>106</v>
      </c>
      <c r="F260" s="109" t="s">
        <v>107</v>
      </c>
      <c r="G260" s="87">
        <v>105</v>
      </c>
      <c r="H260" s="86">
        <v>1</v>
      </c>
      <c r="I260" s="156">
        <f>IF(G260=Precios!$AN$4,Precios!$AO$4,IF(G260=Precios!$AN$5,Precios!$AO$5,IF(G260=Precios!$AN$6,Precios!$AO$6,IF(G260=Precios!$AN$7,Precios!$AO$7,IF(G260=Precios!$AN$8,Precios!$AO$8,IF(G260=Precios!$AN$9,Precios!$AO$9,IF(G260=Precios!$AN$10,Precios!$AO$10,IF(G260=Precios!$AN$11,Precios!$AO$11,IF(G260=Precios!$AN$12,Precios!$AO$12,IF(G260=Precios!$AN$13,Precios!$AO$13,IF(G260=Precios!$AN$14,Precios!$AO$14,IF(G260=Precios!$AN$15,Precios!$AO$15,IF(G260=Precios!$AN$16,Precios!$AO$16,IF(G260=Precios!$AN$17,Precios!$AO$17,IF(G260=Precios!$AN$18,Precios!$AO$18,0)))))))))))))))</f>
        <v>694.73684210526324</v>
      </c>
      <c r="J260" s="87">
        <v>2</v>
      </c>
      <c r="K260" s="88">
        <f>IF(J260=1,I260,IF(J260=2,I260*(1-Precios!$AR$3),0))</f>
        <v>660</v>
      </c>
      <c r="L260" s="88">
        <f t="shared" ref="L260:L292" si="29">+H260*K260</f>
        <v>660</v>
      </c>
      <c r="M260" s="89">
        <f>+SUM(L260:L262)</f>
        <v>1430</v>
      </c>
      <c r="N260" s="90">
        <f>IF(J260=1,(+M260*Precios!$AP$3),0)</f>
        <v>0</v>
      </c>
      <c r="O260" s="91">
        <f>+M260-N260</f>
        <v>1430</v>
      </c>
      <c r="P260" s="92"/>
      <c r="Q260" s="93">
        <f>+O260-P260</f>
        <v>1430</v>
      </c>
      <c r="R260" s="94">
        <f>IF(J260=1,0,Q260)</f>
        <v>1430</v>
      </c>
      <c r="S260" s="145">
        <f>IF(J260=2,0,Q260)</f>
        <v>0</v>
      </c>
    </row>
    <row r="261" spans="1:19" x14ac:dyDescent="0.25">
      <c r="A261" s="95"/>
      <c r="B261" s="32"/>
      <c r="C261" s="26"/>
      <c r="D261" s="110"/>
      <c r="E261" s="110"/>
      <c r="F261" s="110"/>
      <c r="G261" s="32">
        <v>103</v>
      </c>
      <c r="H261" s="34">
        <v>1</v>
      </c>
      <c r="I261" s="157">
        <f>IF(G261=Precios!$AN$4,Precios!$AO$4,IF(G261=Precios!$AN$5,Precios!$AO$5,IF(G261=Precios!$AN$6,Precios!$AO$6,IF(G261=Precios!$AN$7,Precios!$AO$7,IF(G261=Precios!$AN$8,Precios!$AO$8,IF(G261=Precios!$AN$9,Precios!$AO$9,IF(G261=Precios!$AN$10,Precios!$AO$10,IF(G261=Precios!$AN$11,Precios!$AO$11,IF(G261=Precios!$AN$12,Precios!$AO$12,IF(G261=Precios!$AN$13,Precios!$AO$13,IF(G261=Precios!$AN$14,Precios!$AO$14,IF(G261=Precios!$AN$15,Precios!$AO$15,IF(G261=Precios!$AN$16,Precios!$AO$16,IF(G261=Precios!$AN$17,Precios!$AO$17,IF(G261=Precios!$AN$18,Precios!$AO$18,0)))))))))))))))</f>
        <v>463.15789473684214</v>
      </c>
      <c r="J261" s="32">
        <v>2</v>
      </c>
      <c r="K261" s="82">
        <f>IF(J261=1,I261,IF(J261=2,I261*(1-Precios!$AR$3),0))</f>
        <v>440</v>
      </c>
      <c r="L261" s="82">
        <f t="shared" si="29"/>
        <v>440</v>
      </c>
      <c r="M261" s="33"/>
      <c r="N261" s="28"/>
      <c r="O261" s="28"/>
      <c r="P261" s="28"/>
      <c r="Q261" s="28"/>
      <c r="R261" s="28"/>
      <c r="S261" s="96"/>
    </row>
    <row r="262" spans="1:19" ht="15.75" thickBot="1" x14ac:dyDescent="0.3">
      <c r="A262" s="97"/>
      <c r="B262" s="100"/>
      <c r="C262" s="98"/>
      <c r="D262" s="111"/>
      <c r="E262" s="111"/>
      <c r="F262" s="111"/>
      <c r="G262" s="100">
        <v>102</v>
      </c>
      <c r="H262" s="99">
        <v>1</v>
      </c>
      <c r="I262" s="158">
        <f>IF(G262=Precios!$AN$4,Precios!$AO$4,IF(G262=Precios!$AN$5,Precios!$AO$5,IF(G262=Precios!$AN$6,Precios!$AO$6,IF(G262=Precios!$AN$7,Precios!$AO$7,IF(G262=Precios!$AN$8,Precios!$AO$8,IF(G262=Precios!$AN$9,Precios!$AO$9,IF(G262=Precios!$AN$10,Precios!$AO$10,IF(G262=Precios!$AN$11,Precios!$AO$11,IF(G262=Precios!$AN$12,Precios!$AO$12,IF(G262=Precios!$AN$13,Precios!$AO$13,IF(G262=Precios!$AN$14,Precios!$AO$14,IF(G262=Precios!$AN$15,Precios!$AO$15,IF(G262=Precios!$AN$16,Precios!$AO$16,IF(G262=Precios!$AN$17,Precios!$AO$17,IF(G262=Precios!$AN$18,Precios!$AO$18,0)))))))))))))))</f>
        <v>347.36842105263162</v>
      </c>
      <c r="J262" s="100">
        <v>2</v>
      </c>
      <c r="K262" s="101">
        <f>IF(J262=1,I262,IF(J262=2,I262*(1-Precios!$AR$3),0))</f>
        <v>330</v>
      </c>
      <c r="L262" s="101">
        <f t="shared" si="29"/>
        <v>330</v>
      </c>
      <c r="M262" s="102"/>
      <c r="N262" s="103"/>
      <c r="O262" s="103"/>
      <c r="P262" s="103"/>
      <c r="Q262" s="103"/>
      <c r="R262" s="103"/>
      <c r="S262" s="104"/>
    </row>
    <row r="263" spans="1:19" x14ac:dyDescent="0.25">
      <c r="A263" s="84"/>
      <c r="B263" s="87"/>
      <c r="C263" s="85"/>
      <c r="D263" s="109"/>
      <c r="E263" s="109"/>
      <c r="F263" s="109"/>
      <c r="G263" s="87"/>
      <c r="H263" s="86"/>
      <c r="I263" s="156">
        <f>IF(G263=Precios!$AN$4,Precios!$AO$4,IF(G263=Precios!$AN$5,Precios!$AO$5,IF(G263=Precios!$AN$6,Precios!$AO$6,IF(G263=Precios!$AN$7,Precios!$AO$7,IF(G263=Precios!$AN$8,Precios!$AO$8,IF(G263=Precios!$AN$9,Precios!$AO$9,IF(G263=Precios!$AN$10,Precios!$AO$10,IF(G263=Precios!$AN$11,Precios!$AO$11,IF(G263=Precios!$AN$12,Precios!$AO$12,IF(G263=Precios!$AN$13,Precios!$AO$13,IF(G263=Precios!$AN$14,Precios!$AO$14,IF(G263=Precios!$AN$15,Precios!$AO$15,IF(G263=Precios!$AN$16,Precios!$AO$16,IF(G263=Precios!$AN$17,Precios!$AO$17,IF(G263=Precios!$AN$18,Precios!$AO$18,0)))))))))))))))</f>
        <v>0</v>
      </c>
      <c r="J263" s="87"/>
      <c r="K263" s="88">
        <f>IF(J263=1,I263,IF(J263=2,I263*(1-Precios!$AR$3),0))</f>
        <v>0</v>
      </c>
      <c r="L263" s="88">
        <f t="shared" si="29"/>
        <v>0</v>
      </c>
      <c r="M263" s="89">
        <f>+SUM(L263:L265)</f>
        <v>0</v>
      </c>
      <c r="N263" s="90">
        <f>IF(J263=1,(+M263*Precios!$AP$3),0)</f>
        <v>0</v>
      </c>
      <c r="O263" s="91">
        <f>+M263-N263</f>
        <v>0</v>
      </c>
      <c r="P263" s="92"/>
      <c r="Q263" s="93">
        <f>+O263-P263</f>
        <v>0</v>
      </c>
      <c r="R263" s="94">
        <f>IF(J263=1,0,Q263)</f>
        <v>0</v>
      </c>
      <c r="S263" s="145">
        <f>IF(J263=2,0,Q263)</f>
        <v>0</v>
      </c>
    </row>
    <row r="264" spans="1:19" x14ac:dyDescent="0.25">
      <c r="A264" s="95"/>
      <c r="B264" s="32"/>
      <c r="C264" s="26"/>
      <c r="D264" s="110"/>
      <c r="E264" s="110"/>
      <c r="F264" s="110"/>
      <c r="G264" s="32"/>
      <c r="H264" s="34"/>
      <c r="I264" s="157">
        <f>IF(G264=Precios!$AN$4,Precios!$AO$4,IF(G264=Precios!$AN$5,Precios!$AO$5,IF(G264=Precios!$AN$6,Precios!$AO$6,IF(G264=Precios!$AN$7,Precios!$AO$7,IF(G264=Precios!$AN$8,Precios!$AO$8,IF(G264=Precios!$AN$9,Precios!$AO$9,IF(G264=Precios!$AN$10,Precios!$AO$10,IF(G264=Precios!$AN$11,Precios!$AO$11,IF(G264=Precios!$AN$12,Precios!$AO$12,IF(G264=Precios!$AN$13,Precios!$AO$13,IF(G264=Precios!$AN$14,Precios!$AO$14,IF(G264=Precios!$AN$15,Precios!$AO$15,IF(G264=Precios!$AN$16,Precios!$AO$16,IF(G264=Precios!$AN$17,Precios!$AO$17,IF(G264=Precios!$AN$18,Precios!$AO$18,0)))))))))))))))</f>
        <v>0</v>
      </c>
      <c r="J264" s="32"/>
      <c r="K264" s="82">
        <f>IF(J264=1,I264,IF(J264=2,I264*(1-Precios!$AR$3),0))</f>
        <v>0</v>
      </c>
      <c r="L264" s="82">
        <f t="shared" si="29"/>
        <v>0</v>
      </c>
      <c r="M264" s="33"/>
      <c r="N264" s="28"/>
      <c r="O264" s="28"/>
      <c r="P264" s="28"/>
      <c r="Q264" s="28"/>
      <c r="R264" s="28"/>
      <c r="S264" s="96"/>
    </row>
    <row r="265" spans="1:19" ht="15.75" thickBot="1" x14ac:dyDescent="0.3">
      <c r="A265" s="97"/>
      <c r="B265" s="100"/>
      <c r="C265" s="98"/>
      <c r="D265" s="111"/>
      <c r="E265" s="111"/>
      <c r="F265" s="111"/>
      <c r="G265" s="100"/>
      <c r="H265" s="99"/>
      <c r="I265" s="158">
        <f>IF(G265=Precios!$AN$4,Precios!$AO$4,IF(G265=Precios!$AN$5,Precios!$AO$5,IF(G265=Precios!$AN$6,Precios!$AO$6,IF(G265=Precios!$AN$7,Precios!$AO$7,IF(G265=Precios!$AN$8,Precios!$AO$8,IF(G265=Precios!$AN$9,Precios!$AO$9,IF(G265=Precios!$AN$10,Precios!$AO$10,IF(G265=Precios!$AN$11,Precios!$AO$11,IF(G265=Precios!$AN$12,Precios!$AO$12,IF(G265=Precios!$AN$13,Precios!$AO$13,IF(G265=Precios!$AN$14,Precios!$AO$14,IF(G265=Precios!$AN$15,Precios!$AO$15,IF(G265=Precios!$AN$16,Precios!$AO$16,IF(G265=Precios!$AN$17,Precios!$AO$17,IF(G265=Precios!$AN$18,Precios!$AO$18,0)))))))))))))))</f>
        <v>0</v>
      </c>
      <c r="J265" s="100"/>
      <c r="K265" s="101">
        <f>IF(J265=1,I265,IF(J265=2,I265*(1-Precios!$AR$3),0))</f>
        <v>0</v>
      </c>
      <c r="L265" s="101">
        <f t="shared" si="29"/>
        <v>0</v>
      </c>
      <c r="M265" s="102"/>
      <c r="N265" s="103"/>
      <c r="O265" s="103"/>
      <c r="P265" s="103"/>
      <c r="Q265" s="103"/>
      <c r="R265" s="103"/>
      <c r="S265" s="104"/>
    </row>
    <row r="266" spans="1:19" x14ac:dyDescent="0.25">
      <c r="A266" s="84"/>
      <c r="B266" s="87"/>
      <c r="C266" s="85"/>
      <c r="D266" s="109"/>
      <c r="E266" s="109"/>
      <c r="F266" s="109"/>
      <c r="G266" s="87"/>
      <c r="H266" s="86"/>
      <c r="I266" s="156">
        <f>IF(G266=Precios!$AN$4,Precios!$AO$4,IF(G266=Precios!$AN$5,Precios!$AO$5,IF(G266=Precios!$AN$6,Precios!$AO$6,IF(G266=Precios!$AN$7,Precios!$AO$7,IF(G266=Precios!$AN$8,Precios!$AO$8,IF(G266=Precios!$AN$9,Precios!$AO$9,IF(G266=Precios!$AN$10,Precios!$AO$10,IF(G266=Precios!$AN$11,Precios!$AO$11,IF(G266=Precios!$AN$12,Precios!$AO$12,IF(G266=Precios!$AN$13,Precios!$AO$13,IF(G266=Precios!$AN$14,Precios!$AO$14,IF(G266=Precios!$AN$15,Precios!$AO$15,IF(G266=Precios!$AN$16,Precios!$AO$16,IF(G266=Precios!$AN$17,Precios!$AO$17,IF(G266=Precios!$AN$18,Precios!$AO$18,0)))))))))))))))</f>
        <v>0</v>
      </c>
      <c r="J266" s="87"/>
      <c r="K266" s="88">
        <f>IF(J266=1,I266,IF(J266=2,I266*(1-Precios!$AR$3),0))</f>
        <v>0</v>
      </c>
      <c r="L266" s="88">
        <f t="shared" si="29"/>
        <v>0</v>
      </c>
      <c r="M266" s="89">
        <f>+SUM(L266:L268)</f>
        <v>0</v>
      </c>
      <c r="N266" s="90">
        <f>IF(J266=1,(+M266*Precios!$AP$3),0)</f>
        <v>0</v>
      </c>
      <c r="O266" s="91">
        <f>+M266-N266</f>
        <v>0</v>
      </c>
      <c r="P266" s="92"/>
      <c r="Q266" s="93">
        <f>+O266-P266</f>
        <v>0</v>
      </c>
      <c r="R266" s="94">
        <f>IF(J266=1,0,Q266)</f>
        <v>0</v>
      </c>
      <c r="S266" s="145">
        <f>IF(J266=2,0,Q266)</f>
        <v>0</v>
      </c>
    </row>
    <row r="267" spans="1:19" x14ac:dyDescent="0.25">
      <c r="A267" s="95"/>
      <c r="B267" s="32"/>
      <c r="C267" s="26"/>
      <c r="D267" s="110"/>
      <c r="E267" s="110"/>
      <c r="F267" s="110"/>
      <c r="G267" s="32"/>
      <c r="H267" s="34"/>
      <c r="I267" s="157">
        <f>IF(G267=Precios!$AN$4,Precios!$AO$4,IF(G267=Precios!$AN$5,Precios!$AO$5,IF(G267=Precios!$AN$6,Precios!$AO$6,IF(G267=Precios!$AN$7,Precios!$AO$7,IF(G267=Precios!$AN$8,Precios!$AO$8,IF(G267=Precios!$AN$9,Precios!$AO$9,IF(G267=Precios!$AN$10,Precios!$AO$10,IF(G267=Precios!$AN$11,Precios!$AO$11,IF(G267=Precios!$AN$12,Precios!$AO$12,IF(G267=Precios!$AN$13,Precios!$AO$13,IF(G267=Precios!$AN$14,Precios!$AO$14,IF(G267=Precios!$AN$15,Precios!$AO$15,IF(G267=Precios!$AN$16,Precios!$AO$16,IF(G267=Precios!$AN$17,Precios!$AO$17,IF(G267=Precios!$AN$18,Precios!$AO$18,0)))))))))))))))</f>
        <v>0</v>
      </c>
      <c r="J267" s="32"/>
      <c r="K267" s="82">
        <f>IF(J267=1,I267,IF(J267=2,I267*(1-Precios!$AR$3),0))</f>
        <v>0</v>
      </c>
      <c r="L267" s="82">
        <f t="shared" si="29"/>
        <v>0</v>
      </c>
      <c r="M267" s="33"/>
      <c r="N267" s="28"/>
      <c r="O267" s="28"/>
      <c r="P267" s="28"/>
      <c r="Q267" s="28"/>
      <c r="R267" s="28"/>
      <c r="S267" s="96"/>
    </row>
    <row r="268" spans="1:19" ht="15.75" thickBot="1" x14ac:dyDescent="0.3">
      <c r="A268" s="97"/>
      <c r="B268" s="100"/>
      <c r="C268" s="98"/>
      <c r="D268" s="111"/>
      <c r="E268" s="111"/>
      <c r="F268" s="111"/>
      <c r="G268" s="100"/>
      <c r="H268" s="99"/>
      <c r="I268" s="158">
        <f>IF(G268=Precios!$AN$4,Precios!$AO$4,IF(G268=Precios!$AN$5,Precios!$AO$5,IF(G268=Precios!$AN$6,Precios!$AO$6,IF(G268=Precios!$AN$7,Precios!$AO$7,IF(G268=Precios!$AN$8,Precios!$AO$8,IF(G268=Precios!$AN$9,Precios!$AO$9,IF(G268=Precios!$AN$10,Precios!$AO$10,IF(G268=Precios!$AN$11,Precios!$AO$11,IF(G268=Precios!$AN$12,Precios!$AO$12,IF(G268=Precios!$AN$13,Precios!$AO$13,IF(G268=Precios!$AN$14,Precios!$AO$14,IF(G268=Precios!$AN$15,Precios!$AO$15,IF(G268=Precios!$AN$16,Precios!$AO$16,IF(G268=Precios!$AN$17,Precios!$AO$17,IF(G268=Precios!$AN$18,Precios!$AO$18,0)))))))))))))))</f>
        <v>0</v>
      </c>
      <c r="J268" s="100"/>
      <c r="K268" s="101">
        <f>IF(J268=1,I268,IF(J268=2,I268*(1-Precios!$AR$3),0))</f>
        <v>0</v>
      </c>
      <c r="L268" s="101">
        <f t="shared" si="29"/>
        <v>0</v>
      </c>
      <c r="M268" s="102"/>
      <c r="N268" s="103"/>
      <c r="O268" s="103"/>
      <c r="P268" s="103"/>
      <c r="Q268" s="103"/>
      <c r="R268" s="103"/>
      <c r="S268" s="104"/>
    </row>
    <row r="269" spans="1:19" x14ac:dyDescent="0.25">
      <c r="A269" s="84"/>
      <c r="B269" s="87"/>
      <c r="C269" s="85"/>
      <c r="D269" s="109"/>
      <c r="E269" s="109"/>
      <c r="F269" s="109"/>
      <c r="G269" s="87"/>
      <c r="H269" s="86"/>
      <c r="I269" s="156">
        <f>IF(G269=Precios!$AN$4,Precios!$AO$4,IF(G269=Precios!$AN$5,Precios!$AO$5,IF(G269=Precios!$AN$6,Precios!$AO$6,IF(G269=Precios!$AN$7,Precios!$AO$7,IF(G269=Precios!$AN$8,Precios!$AO$8,IF(G269=Precios!$AN$9,Precios!$AO$9,IF(G269=Precios!$AN$10,Precios!$AO$10,IF(G269=Precios!$AN$11,Precios!$AO$11,IF(G269=Precios!$AN$12,Precios!$AO$12,IF(G269=Precios!$AN$13,Precios!$AO$13,IF(G269=Precios!$AN$14,Precios!$AO$14,IF(G269=Precios!$AN$15,Precios!$AO$15,IF(G269=Precios!$AN$16,Precios!$AO$16,IF(G269=Precios!$AN$17,Precios!$AO$17,IF(G269=Precios!$AN$18,Precios!$AO$18,0)))))))))))))))</f>
        <v>0</v>
      </c>
      <c r="J269" s="87"/>
      <c r="K269" s="88">
        <f>IF(J269=1,I269,IF(J269=2,I269*(1-Precios!$AR$3),0))</f>
        <v>0</v>
      </c>
      <c r="L269" s="88">
        <f t="shared" si="29"/>
        <v>0</v>
      </c>
      <c r="M269" s="89">
        <f>+SUM(L269:L271)</f>
        <v>0</v>
      </c>
      <c r="N269" s="90">
        <f>IF(J269=1,(+M269*Precios!$AP$3),0)</f>
        <v>0</v>
      </c>
      <c r="O269" s="91">
        <f>+M269-N269</f>
        <v>0</v>
      </c>
      <c r="P269" s="92"/>
      <c r="Q269" s="93">
        <f>+O269-P269</f>
        <v>0</v>
      </c>
      <c r="R269" s="94">
        <f>IF(J269=1,0,Q269)</f>
        <v>0</v>
      </c>
      <c r="S269" s="145">
        <f>IF(J269=2,0,Q269)</f>
        <v>0</v>
      </c>
    </row>
    <row r="270" spans="1:19" x14ac:dyDescent="0.25">
      <c r="A270" s="95"/>
      <c r="B270" s="32"/>
      <c r="C270" s="26"/>
      <c r="D270" s="110"/>
      <c r="E270" s="110"/>
      <c r="F270" s="110"/>
      <c r="G270" s="32"/>
      <c r="H270" s="34"/>
      <c r="I270" s="157">
        <f>IF(G270=Precios!$AN$4,Precios!$AO$4,IF(G270=Precios!$AN$5,Precios!$AO$5,IF(G270=Precios!$AN$6,Precios!$AO$6,IF(G270=Precios!$AN$7,Precios!$AO$7,IF(G270=Precios!$AN$8,Precios!$AO$8,IF(G270=Precios!$AN$9,Precios!$AO$9,IF(G270=Precios!$AN$10,Precios!$AO$10,IF(G270=Precios!$AN$11,Precios!$AO$11,IF(G270=Precios!$AN$12,Precios!$AO$12,IF(G270=Precios!$AN$13,Precios!$AO$13,IF(G270=Precios!$AN$14,Precios!$AO$14,IF(G270=Precios!$AN$15,Precios!$AO$15,IF(G270=Precios!$AN$16,Precios!$AO$16,IF(G270=Precios!$AN$17,Precios!$AO$17,IF(G270=Precios!$AN$18,Precios!$AO$18,0)))))))))))))))</f>
        <v>0</v>
      </c>
      <c r="J270" s="32"/>
      <c r="K270" s="82">
        <f>IF(J270=1,I270,IF(J270=2,I270*(1-Precios!$AR$3),0))</f>
        <v>0</v>
      </c>
      <c r="L270" s="82">
        <f t="shared" si="29"/>
        <v>0</v>
      </c>
      <c r="M270" s="33"/>
      <c r="N270" s="28"/>
      <c r="O270" s="28"/>
      <c r="P270" s="28"/>
      <c r="Q270" s="28"/>
      <c r="R270" s="28"/>
      <c r="S270" s="96"/>
    </row>
    <row r="271" spans="1:19" ht="15.75" thickBot="1" x14ac:dyDescent="0.3">
      <c r="A271" s="97"/>
      <c r="B271" s="100"/>
      <c r="C271" s="98"/>
      <c r="D271" s="111"/>
      <c r="E271" s="111"/>
      <c r="F271" s="111"/>
      <c r="G271" s="100"/>
      <c r="H271" s="99"/>
      <c r="I271" s="158">
        <f>IF(G271=Precios!$AN$4,Precios!$AO$4,IF(G271=Precios!$AN$5,Precios!$AO$5,IF(G271=Precios!$AN$6,Precios!$AO$6,IF(G271=Precios!$AN$7,Precios!$AO$7,IF(G271=Precios!$AN$8,Precios!$AO$8,IF(G271=Precios!$AN$9,Precios!$AO$9,IF(G271=Precios!$AN$10,Precios!$AO$10,IF(G271=Precios!$AN$11,Precios!$AO$11,IF(G271=Precios!$AN$12,Precios!$AO$12,IF(G271=Precios!$AN$13,Precios!$AO$13,IF(G271=Precios!$AN$14,Precios!$AO$14,IF(G271=Precios!$AN$15,Precios!$AO$15,IF(G271=Precios!$AN$16,Precios!$AO$16,IF(G271=Precios!$AN$17,Precios!$AO$17,IF(G271=Precios!$AN$18,Precios!$AO$18,0)))))))))))))))</f>
        <v>0</v>
      </c>
      <c r="J271" s="100"/>
      <c r="K271" s="101">
        <f>IF(J271=1,I271,IF(J271=2,I271*(1-Precios!$AR$3),0))</f>
        <v>0</v>
      </c>
      <c r="L271" s="101">
        <f t="shared" si="29"/>
        <v>0</v>
      </c>
      <c r="M271" s="102"/>
      <c r="N271" s="103"/>
      <c r="O271" s="103"/>
      <c r="P271" s="103"/>
      <c r="Q271" s="103"/>
      <c r="R271" s="103"/>
      <c r="S271" s="104"/>
    </row>
    <row r="272" spans="1:19" x14ac:dyDescent="0.25">
      <c r="A272" s="84"/>
      <c r="B272" s="87"/>
      <c r="C272" s="85"/>
      <c r="D272" s="109"/>
      <c r="E272" s="109"/>
      <c r="F272" s="109"/>
      <c r="G272" s="87"/>
      <c r="H272" s="86"/>
      <c r="I272" s="156">
        <f>IF(G272=Precios!$AN$4,Precios!$AO$4,IF(G272=Precios!$AN$5,Precios!$AO$5,IF(G272=Precios!$AN$6,Precios!$AO$6,IF(G272=Precios!$AN$7,Precios!$AO$7,IF(G272=Precios!$AN$8,Precios!$AO$8,IF(G272=Precios!$AN$9,Precios!$AO$9,IF(G272=Precios!$AN$10,Precios!$AO$10,IF(G272=Precios!$AN$11,Precios!$AO$11,IF(G272=Precios!$AN$12,Precios!$AO$12,IF(G272=Precios!$AN$13,Precios!$AO$13,IF(G272=Precios!$AN$14,Precios!$AO$14,IF(G272=Precios!$AN$15,Precios!$AO$15,IF(G272=Precios!$AN$16,Precios!$AO$16,IF(G272=Precios!$AN$17,Precios!$AO$17,IF(G272=Precios!$AN$18,Precios!$AO$18,0)))))))))))))))</f>
        <v>0</v>
      </c>
      <c r="J272" s="87"/>
      <c r="K272" s="88">
        <f>IF(J272=1,I272,IF(J272=2,I272*(1-Precios!$AR$3),0))</f>
        <v>0</v>
      </c>
      <c r="L272" s="88">
        <f t="shared" si="29"/>
        <v>0</v>
      </c>
      <c r="M272" s="89">
        <f>+SUM(L272:L274)</f>
        <v>0</v>
      </c>
      <c r="N272" s="90">
        <f>IF(J272=1,(+M272*Precios!$AP$3),0)</f>
        <v>0</v>
      </c>
      <c r="O272" s="91">
        <f>+M272-N272</f>
        <v>0</v>
      </c>
      <c r="P272" s="92"/>
      <c r="Q272" s="93">
        <f>+O272-P272</f>
        <v>0</v>
      </c>
      <c r="R272" s="94">
        <f>IF(J272=1,0,Q272)</f>
        <v>0</v>
      </c>
      <c r="S272" s="145">
        <f>IF(J272=2,0,Q272)</f>
        <v>0</v>
      </c>
    </row>
    <row r="273" spans="1:19" x14ac:dyDescent="0.25">
      <c r="A273" s="95"/>
      <c r="B273" s="32"/>
      <c r="C273" s="26"/>
      <c r="D273" s="110"/>
      <c r="E273" s="110"/>
      <c r="F273" s="110"/>
      <c r="G273" s="32"/>
      <c r="H273" s="34"/>
      <c r="I273" s="157">
        <f>IF(G273=Precios!$AN$4,Precios!$AO$4,IF(G273=Precios!$AN$5,Precios!$AO$5,IF(G273=Precios!$AN$6,Precios!$AO$6,IF(G273=Precios!$AN$7,Precios!$AO$7,IF(G273=Precios!$AN$8,Precios!$AO$8,IF(G273=Precios!$AN$9,Precios!$AO$9,IF(G273=Precios!$AN$10,Precios!$AO$10,IF(G273=Precios!$AN$11,Precios!$AO$11,IF(G273=Precios!$AN$12,Precios!$AO$12,IF(G273=Precios!$AN$13,Precios!$AO$13,IF(G273=Precios!$AN$14,Precios!$AO$14,IF(G273=Precios!$AN$15,Precios!$AO$15,IF(G273=Precios!$AN$16,Precios!$AO$16,IF(G273=Precios!$AN$17,Precios!$AO$17,IF(G273=Precios!$AN$18,Precios!$AO$18,0)))))))))))))))</f>
        <v>0</v>
      </c>
      <c r="J273" s="32"/>
      <c r="K273" s="82">
        <f>IF(J273=1,I273,IF(J273=2,I273*(1-Precios!$AR$3),0))</f>
        <v>0</v>
      </c>
      <c r="L273" s="82">
        <f t="shared" si="29"/>
        <v>0</v>
      </c>
      <c r="M273" s="33"/>
      <c r="N273" s="28"/>
      <c r="O273" s="28"/>
      <c r="P273" s="28"/>
      <c r="Q273" s="28"/>
      <c r="R273" s="28"/>
      <c r="S273" s="96"/>
    </row>
    <row r="274" spans="1:19" ht="15.75" thickBot="1" x14ac:dyDescent="0.3">
      <c r="A274" s="97"/>
      <c r="B274" s="100"/>
      <c r="C274" s="98"/>
      <c r="D274" s="111"/>
      <c r="E274" s="111"/>
      <c r="F274" s="111"/>
      <c r="G274" s="100"/>
      <c r="H274" s="99"/>
      <c r="I274" s="158">
        <f>IF(G274=Precios!$AN$4,Precios!$AO$4,IF(G274=Precios!$AN$5,Precios!$AO$5,IF(G274=Precios!$AN$6,Precios!$AO$6,IF(G274=Precios!$AN$7,Precios!$AO$7,IF(G274=Precios!$AN$8,Precios!$AO$8,IF(G274=Precios!$AN$9,Precios!$AO$9,IF(G274=Precios!$AN$10,Precios!$AO$10,IF(G274=Precios!$AN$11,Precios!$AO$11,IF(G274=Precios!$AN$12,Precios!$AO$12,IF(G274=Precios!$AN$13,Precios!$AO$13,IF(G274=Precios!$AN$14,Precios!$AO$14,IF(G274=Precios!$AN$15,Precios!$AO$15,IF(G274=Precios!$AN$16,Precios!$AO$16,IF(G274=Precios!$AN$17,Precios!$AO$17,IF(G274=Precios!$AN$18,Precios!$AO$18,0)))))))))))))))</f>
        <v>0</v>
      </c>
      <c r="J274" s="100"/>
      <c r="K274" s="101">
        <f>IF(J274=1,I274,IF(J274=2,I274*(1-Precios!$AR$3),0))</f>
        <v>0</v>
      </c>
      <c r="L274" s="101">
        <f t="shared" si="29"/>
        <v>0</v>
      </c>
      <c r="M274" s="102"/>
      <c r="N274" s="103"/>
      <c r="O274" s="103"/>
      <c r="P274" s="103"/>
      <c r="Q274" s="103"/>
      <c r="R274" s="103"/>
      <c r="S274" s="104"/>
    </row>
    <row r="275" spans="1:19" x14ac:dyDescent="0.25">
      <c r="A275" s="84"/>
      <c r="B275" s="87"/>
      <c r="C275" s="85"/>
      <c r="D275" s="109"/>
      <c r="E275" s="109"/>
      <c r="F275" s="109"/>
      <c r="G275" s="87"/>
      <c r="H275" s="86"/>
      <c r="I275" s="156">
        <f>IF(G275=Precios!$AN$4,Precios!$AO$4,IF(G275=Precios!$AN$5,Precios!$AO$5,IF(G275=Precios!$AN$6,Precios!$AO$6,IF(G275=Precios!$AN$7,Precios!$AO$7,IF(G275=Precios!$AN$8,Precios!$AO$8,IF(G275=Precios!$AN$9,Precios!$AO$9,IF(G275=Precios!$AN$10,Precios!$AO$10,IF(G275=Precios!$AN$11,Precios!$AO$11,IF(G275=Precios!$AN$12,Precios!$AO$12,IF(G275=Precios!$AN$13,Precios!$AO$13,IF(G275=Precios!$AN$14,Precios!$AO$14,IF(G275=Precios!$AN$15,Precios!$AO$15,IF(G275=Precios!$AN$16,Precios!$AO$16,IF(G275=Precios!$AN$17,Precios!$AO$17,IF(G275=Precios!$AN$18,Precios!$AO$18,0)))))))))))))))</f>
        <v>0</v>
      </c>
      <c r="J275" s="87"/>
      <c r="K275" s="88">
        <f>IF(J275=1,I275,IF(J275=2,I275*(1-Precios!$AR$3),0))</f>
        <v>0</v>
      </c>
      <c r="L275" s="88">
        <f t="shared" ref="L275:L286" si="30">+H275*K275</f>
        <v>0</v>
      </c>
      <c r="M275" s="89">
        <f>+SUM(L275:L277)</f>
        <v>0</v>
      </c>
      <c r="N275" s="90">
        <f>IF(J275=1,(+M275*Precios!$AP$3),0)</f>
        <v>0</v>
      </c>
      <c r="O275" s="91">
        <f>+M275-N275</f>
        <v>0</v>
      </c>
      <c r="P275" s="92"/>
      <c r="Q275" s="93">
        <f>+O275-P275</f>
        <v>0</v>
      </c>
      <c r="R275" s="94">
        <f>IF(J275=1,0,Q275)</f>
        <v>0</v>
      </c>
      <c r="S275" s="145">
        <f>IF(J275=2,0,Q275)</f>
        <v>0</v>
      </c>
    </row>
    <row r="276" spans="1:19" x14ac:dyDescent="0.25">
      <c r="A276" s="95"/>
      <c r="B276" s="32"/>
      <c r="C276" s="26"/>
      <c r="D276" s="110"/>
      <c r="E276" s="110"/>
      <c r="F276" s="110"/>
      <c r="G276" s="32"/>
      <c r="H276" s="34"/>
      <c r="I276" s="157">
        <f>IF(G276=Precios!$AN$4,Precios!$AO$4,IF(G276=Precios!$AN$5,Precios!$AO$5,IF(G276=Precios!$AN$6,Precios!$AO$6,IF(G276=Precios!$AN$7,Precios!$AO$7,IF(G276=Precios!$AN$8,Precios!$AO$8,IF(G276=Precios!$AN$9,Precios!$AO$9,IF(G276=Precios!$AN$10,Precios!$AO$10,IF(G276=Precios!$AN$11,Precios!$AO$11,IF(G276=Precios!$AN$12,Precios!$AO$12,IF(G276=Precios!$AN$13,Precios!$AO$13,IF(G276=Precios!$AN$14,Precios!$AO$14,IF(G276=Precios!$AN$15,Precios!$AO$15,IF(G276=Precios!$AN$16,Precios!$AO$16,IF(G276=Precios!$AN$17,Precios!$AO$17,IF(G276=Precios!$AN$18,Precios!$AO$18,0)))))))))))))))</f>
        <v>0</v>
      </c>
      <c r="J276" s="32"/>
      <c r="K276" s="82">
        <f>IF(J276=1,I276,IF(J276=2,I276*(1-Precios!$AR$3),0))</f>
        <v>0</v>
      </c>
      <c r="L276" s="82">
        <f t="shared" si="30"/>
        <v>0</v>
      </c>
      <c r="M276" s="33"/>
      <c r="N276" s="28"/>
      <c r="O276" s="28"/>
      <c r="P276" s="28"/>
      <c r="Q276" s="28"/>
      <c r="R276" s="28"/>
      <c r="S276" s="96"/>
    </row>
    <row r="277" spans="1:19" ht="15.75" thickBot="1" x14ac:dyDescent="0.3">
      <c r="A277" s="97"/>
      <c r="B277" s="100"/>
      <c r="C277" s="98"/>
      <c r="D277" s="111"/>
      <c r="E277" s="111"/>
      <c r="F277" s="111"/>
      <c r="G277" s="100"/>
      <c r="H277" s="99"/>
      <c r="I277" s="158">
        <f>IF(G277=Precios!$AN$4,Precios!$AO$4,IF(G277=Precios!$AN$5,Precios!$AO$5,IF(G277=Precios!$AN$6,Precios!$AO$6,IF(G277=Precios!$AN$7,Precios!$AO$7,IF(G277=Precios!$AN$8,Precios!$AO$8,IF(G277=Precios!$AN$9,Precios!$AO$9,IF(G277=Precios!$AN$10,Precios!$AO$10,IF(G277=Precios!$AN$11,Precios!$AO$11,IF(G277=Precios!$AN$12,Precios!$AO$12,IF(G277=Precios!$AN$13,Precios!$AO$13,IF(G277=Precios!$AN$14,Precios!$AO$14,IF(G277=Precios!$AN$15,Precios!$AO$15,IF(G277=Precios!$AN$16,Precios!$AO$16,IF(G277=Precios!$AN$17,Precios!$AO$17,IF(G277=Precios!$AN$18,Precios!$AO$18,0)))))))))))))))</f>
        <v>0</v>
      </c>
      <c r="J277" s="100"/>
      <c r="K277" s="101">
        <f>IF(J277=1,I277,IF(J277=2,I277*(1-Precios!$AR$3),0))</f>
        <v>0</v>
      </c>
      <c r="L277" s="101">
        <f t="shared" si="30"/>
        <v>0</v>
      </c>
      <c r="M277" s="102"/>
      <c r="N277" s="103"/>
      <c r="O277" s="103"/>
      <c r="P277" s="103"/>
      <c r="Q277" s="103"/>
      <c r="R277" s="103"/>
      <c r="S277" s="104"/>
    </row>
    <row r="278" spans="1:19" x14ac:dyDescent="0.25">
      <c r="A278" s="84"/>
      <c r="B278" s="87"/>
      <c r="C278" s="85"/>
      <c r="D278" s="109"/>
      <c r="E278" s="109"/>
      <c r="F278" s="109"/>
      <c r="G278" s="87"/>
      <c r="H278" s="86"/>
      <c r="I278" s="156">
        <f>IF(G278=Precios!$AN$4,Precios!$AO$4,IF(G278=Precios!$AN$5,Precios!$AO$5,IF(G278=Precios!$AN$6,Precios!$AO$6,IF(G278=Precios!$AN$7,Precios!$AO$7,IF(G278=Precios!$AN$8,Precios!$AO$8,IF(G278=Precios!$AN$9,Precios!$AO$9,IF(G278=Precios!$AN$10,Precios!$AO$10,IF(G278=Precios!$AN$11,Precios!$AO$11,IF(G278=Precios!$AN$12,Precios!$AO$12,IF(G278=Precios!$AN$13,Precios!$AO$13,IF(G278=Precios!$AN$14,Precios!$AO$14,IF(G278=Precios!$AN$15,Precios!$AO$15,IF(G278=Precios!$AN$16,Precios!$AO$16,IF(G278=Precios!$AN$17,Precios!$AO$17,IF(G278=Precios!$AN$18,Precios!$AO$18,0)))))))))))))))</f>
        <v>0</v>
      </c>
      <c r="J278" s="87"/>
      <c r="K278" s="88">
        <f>IF(J278=1,I278,IF(J278=2,I278*(1-Precios!$AR$3),0))</f>
        <v>0</v>
      </c>
      <c r="L278" s="88">
        <f t="shared" si="30"/>
        <v>0</v>
      </c>
      <c r="M278" s="89">
        <f>+SUM(L278:L280)</f>
        <v>0</v>
      </c>
      <c r="N278" s="90">
        <f>IF(J278=1,(+M278*Precios!$AP$3),0)</f>
        <v>0</v>
      </c>
      <c r="O278" s="91">
        <f>+M278-N278</f>
        <v>0</v>
      </c>
      <c r="P278" s="92"/>
      <c r="Q278" s="93">
        <f>+O278-P278</f>
        <v>0</v>
      </c>
      <c r="R278" s="94">
        <f>IF(J278=1,0,Q278)</f>
        <v>0</v>
      </c>
      <c r="S278" s="145">
        <f>IF(J278=2,0,Q278)</f>
        <v>0</v>
      </c>
    </row>
    <row r="279" spans="1:19" x14ac:dyDescent="0.25">
      <c r="A279" s="95"/>
      <c r="B279" s="32"/>
      <c r="C279" s="26"/>
      <c r="D279" s="110"/>
      <c r="E279" s="110"/>
      <c r="F279" s="110"/>
      <c r="G279" s="32"/>
      <c r="H279" s="34"/>
      <c r="I279" s="157">
        <f>IF(G279=Precios!$AN$4,Precios!$AO$4,IF(G279=Precios!$AN$5,Precios!$AO$5,IF(G279=Precios!$AN$6,Precios!$AO$6,IF(G279=Precios!$AN$7,Precios!$AO$7,IF(G279=Precios!$AN$8,Precios!$AO$8,IF(G279=Precios!$AN$9,Precios!$AO$9,IF(G279=Precios!$AN$10,Precios!$AO$10,IF(G279=Precios!$AN$11,Precios!$AO$11,IF(G279=Precios!$AN$12,Precios!$AO$12,IF(G279=Precios!$AN$13,Precios!$AO$13,IF(G279=Precios!$AN$14,Precios!$AO$14,IF(G279=Precios!$AN$15,Precios!$AO$15,IF(G279=Precios!$AN$16,Precios!$AO$16,IF(G279=Precios!$AN$17,Precios!$AO$17,IF(G279=Precios!$AN$18,Precios!$AO$18,0)))))))))))))))</f>
        <v>0</v>
      </c>
      <c r="J279" s="32"/>
      <c r="K279" s="82">
        <f>IF(J279=1,I279,IF(J279=2,I279*(1-Precios!$AR$3),0))</f>
        <v>0</v>
      </c>
      <c r="L279" s="82">
        <f t="shared" si="30"/>
        <v>0</v>
      </c>
      <c r="M279" s="33"/>
      <c r="N279" s="28"/>
      <c r="O279" s="28"/>
      <c r="P279" s="28"/>
      <c r="Q279" s="28"/>
      <c r="R279" s="28"/>
      <c r="S279" s="96"/>
    </row>
    <row r="280" spans="1:19" ht="15.75" thickBot="1" x14ac:dyDescent="0.3">
      <c r="A280" s="97"/>
      <c r="B280" s="100"/>
      <c r="C280" s="98"/>
      <c r="D280" s="111"/>
      <c r="E280" s="111"/>
      <c r="F280" s="111"/>
      <c r="G280" s="100"/>
      <c r="H280" s="99"/>
      <c r="I280" s="158">
        <f>IF(G280=Precios!$AN$4,Precios!$AO$4,IF(G280=Precios!$AN$5,Precios!$AO$5,IF(G280=Precios!$AN$6,Precios!$AO$6,IF(G280=Precios!$AN$7,Precios!$AO$7,IF(G280=Precios!$AN$8,Precios!$AO$8,IF(G280=Precios!$AN$9,Precios!$AO$9,IF(G280=Precios!$AN$10,Precios!$AO$10,IF(G280=Precios!$AN$11,Precios!$AO$11,IF(G280=Precios!$AN$12,Precios!$AO$12,IF(G280=Precios!$AN$13,Precios!$AO$13,IF(G280=Precios!$AN$14,Precios!$AO$14,IF(G280=Precios!$AN$15,Precios!$AO$15,IF(G280=Precios!$AN$16,Precios!$AO$16,IF(G280=Precios!$AN$17,Precios!$AO$17,IF(G280=Precios!$AN$18,Precios!$AO$18,0)))))))))))))))</f>
        <v>0</v>
      </c>
      <c r="J280" s="100"/>
      <c r="K280" s="101">
        <f>IF(J280=1,I280,IF(J280=2,I280*(1-Precios!$AR$3),0))</f>
        <v>0</v>
      </c>
      <c r="L280" s="101">
        <f t="shared" si="30"/>
        <v>0</v>
      </c>
      <c r="M280" s="102"/>
      <c r="N280" s="103"/>
      <c r="O280" s="103"/>
      <c r="P280" s="103"/>
      <c r="Q280" s="103"/>
      <c r="R280" s="103"/>
      <c r="S280" s="104"/>
    </row>
    <row r="281" spans="1:19" x14ac:dyDescent="0.25">
      <c r="A281" s="84"/>
      <c r="B281" s="87"/>
      <c r="C281" s="85"/>
      <c r="D281" s="109"/>
      <c r="E281" s="109"/>
      <c r="F281" s="109"/>
      <c r="G281" s="87"/>
      <c r="H281" s="86"/>
      <c r="I281" s="156">
        <f>IF(G281=Precios!$AN$4,Precios!$AO$4,IF(G281=Precios!$AN$5,Precios!$AO$5,IF(G281=Precios!$AN$6,Precios!$AO$6,IF(G281=Precios!$AN$7,Precios!$AO$7,IF(G281=Precios!$AN$8,Precios!$AO$8,IF(G281=Precios!$AN$9,Precios!$AO$9,IF(G281=Precios!$AN$10,Precios!$AO$10,IF(G281=Precios!$AN$11,Precios!$AO$11,IF(G281=Precios!$AN$12,Precios!$AO$12,IF(G281=Precios!$AN$13,Precios!$AO$13,IF(G281=Precios!$AN$14,Precios!$AO$14,IF(G281=Precios!$AN$15,Precios!$AO$15,IF(G281=Precios!$AN$16,Precios!$AO$16,IF(G281=Precios!$AN$17,Precios!$AO$17,IF(G281=Precios!$AN$18,Precios!$AO$18,0)))))))))))))))</f>
        <v>0</v>
      </c>
      <c r="J281" s="87"/>
      <c r="K281" s="88">
        <f>IF(J281=1,I281,IF(J281=2,I281*(1-Precios!$AR$3),0))</f>
        <v>0</v>
      </c>
      <c r="L281" s="88">
        <f t="shared" si="30"/>
        <v>0</v>
      </c>
      <c r="M281" s="89">
        <f>+SUM(L281:L283)</f>
        <v>0</v>
      </c>
      <c r="N281" s="90">
        <f>IF(J281=1,(+M281*Precios!$AP$3),0)</f>
        <v>0</v>
      </c>
      <c r="O281" s="91">
        <f>+M281-N281</f>
        <v>0</v>
      </c>
      <c r="P281" s="92"/>
      <c r="Q281" s="93">
        <f>+O281-P281</f>
        <v>0</v>
      </c>
      <c r="R281" s="94">
        <f>IF(J281=1,0,Q281)</f>
        <v>0</v>
      </c>
      <c r="S281" s="145">
        <f>IF(J281=2,0,Q281)</f>
        <v>0</v>
      </c>
    </row>
    <row r="282" spans="1:19" x14ac:dyDescent="0.25">
      <c r="A282" s="95"/>
      <c r="B282" s="32"/>
      <c r="C282" s="26"/>
      <c r="D282" s="110"/>
      <c r="E282" s="110"/>
      <c r="F282" s="110"/>
      <c r="G282" s="32"/>
      <c r="H282" s="34"/>
      <c r="I282" s="157">
        <f>IF(G282=Precios!$AN$4,Precios!$AO$4,IF(G282=Precios!$AN$5,Precios!$AO$5,IF(G282=Precios!$AN$6,Precios!$AO$6,IF(G282=Precios!$AN$7,Precios!$AO$7,IF(G282=Precios!$AN$8,Precios!$AO$8,IF(G282=Precios!$AN$9,Precios!$AO$9,IF(G282=Precios!$AN$10,Precios!$AO$10,IF(G282=Precios!$AN$11,Precios!$AO$11,IF(G282=Precios!$AN$12,Precios!$AO$12,IF(G282=Precios!$AN$13,Precios!$AO$13,IF(G282=Precios!$AN$14,Precios!$AO$14,IF(G282=Precios!$AN$15,Precios!$AO$15,IF(G282=Precios!$AN$16,Precios!$AO$16,IF(G282=Precios!$AN$17,Precios!$AO$17,IF(G282=Precios!$AN$18,Precios!$AO$18,0)))))))))))))))</f>
        <v>0</v>
      </c>
      <c r="J282" s="32"/>
      <c r="K282" s="82">
        <f>IF(J282=1,I282,IF(J282=2,I282*(1-Precios!$AR$3),0))</f>
        <v>0</v>
      </c>
      <c r="L282" s="82">
        <f t="shared" si="30"/>
        <v>0</v>
      </c>
      <c r="M282" s="33"/>
      <c r="N282" s="28"/>
      <c r="O282" s="28"/>
      <c r="P282" s="28"/>
      <c r="Q282" s="28"/>
      <c r="R282" s="28"/>
      <c r="S282" s="96"/>
    </row>
    <row r="283" spans="1:19" ht="15.75" thickBot="1" x14ac:dyDescent="0.3">
      <c r="A283" s="97"/>
      <c r="B283" s="100"/>
      <c r="C283" s="98"/>
      <c r="D283" s="111"/>
      <c r="E283" s="111"/>
      <c r="F283" s="111"/>
      <c r="G283" s="100"/>
      <c r="H283" s="99"/>
      <c r="I283" s="158">
        <f>IF(G283=Precios!$AN$4,Precios!$AO$4,IF(G283=Precios!$AN$5,Precios!$AO$5,IF(G283=Precios!$AN$6,Precios!$AO$6,IF(G283=Precios!$AN$7,Precios!$AO$7,IF(G283=Precios!$AN$8,Precios!$AO$8,IF(G283=Precios!$AN$9,Precios!$AO$9,IF(G283=Precios!$AN$10,Precios!$AO$10,IF(G283=Precios!$AN$11,Precios!$AO$11,IF(G283=Precios!$AN$12,Precios!$AO$12,IF(G283=Precios!$AN$13,Precios!$AO$13,IF(G283=Precios!$AN$14,Precios!$AO$14,IF(G283=Precios!$AN$15,Precios!$AO$15,IF(G283=Precios!$AN$16,Precios!$AO$16,IF(G283=Precios!$AN$17,Precios!$AO$17,IF(G283=Precios!$AN$18,Precios!$AO$18,0)))))))))))))))</f>
        <v>0</v>
      </c>
      <c r="J283" s="100"/>
      <c r="K283" s="101">
        <f>IF(J283=1,I283,IF(J283=2,I283*(1-Precios!$AR$3),0))</f>
        <v>0</v>
      </c>
      <c r="L283" s="101">
        <f t="shared" si="30"/>
        <v>0</v>
      </c>
      <c r="M283" s="102"/>
      <c r="N283" s="103"/>
      <c r="O283" s="103"/>
      <c r="P283" s="103"/>
      <c r="Q283" s="103"/>
      <c r="R283" s="103"/>
      <c r="S283" s="104"/>
    </row>
    <row r="284" spans="1:19" x14ac:dyDescent="0.25">
      <c r="A284" s="84"/>
      <c r="B284" s="87"/>
      <c r="C284" s="85"/>
      <c r="D284" s="109"/>
      <c r="E284" s="109"/>
      <c r="F284" s="109"/>
      <c r="G284" s="87"/>
      <c r="H284" s="86"/>
      <c r="I284" s="156">
        <f>IF(G284=Precios!$AN$4,Precios!$AO$4,IF(G284=Precios!$AN$5,Precios!$AO$5,IF(G284=Precios!$AN$6,Precios!$AO$6,IF(G284=Precios!$AN$7,Precios!$AO$7,IF(G284=Precios!$AN$8,Precios!$AO$8,IF(G284=Precios!$AN$9,Precios!$AO$9,IF(G284=Precios!$AN$10,Precios!$AO$10,IF(G284=Precios!$AN$11,Precios!$AO$11,IF(G284=Precios!$AN$12,Precios!$AO$12,IF(G284=Precios!$AN$13,Precios!$AO$13,IF(G284=Precios!$AN$14,Precios!$AO$14,IF(G284=Precios!$AN$15,Precios!$AO$15,IF(G284=Precios!$AN$16,Precios!$AO$16,IF(G284=Precios!$AN$17,Precios!$AO$17,IF(G284=Precios!$AN$18,Precios!$AO$18,0)))))))))))))))</f>
        <v>0</v>
      </c>
      <c r="J284" s="87"/>
      <c r="K284" s="88">
        <f>IF(J284=1,I284,IF(J284=2,I284*(1-Precios!$AR$3),0))</f>
        <v>0</v>
      </c>
      <c r="L284" s="88">
        <f t="shared" si="30"/>
        <v>0</v>
      </c>
      <c r="M284" s="89">
        <f>+SUM(L284:L286)</f>
        <v>0</v>
      </c>
      <c r="N284" s="90">
        <f>IF(J284=1,(+M284*Precios!$AP$3),0)</f>
        <v>0</v>
      </c>
      <c r="O284" s="91">
        <f>+M284-N284</f>
        <v>0</v>
      </c>
      <c r="P284" s="92"/>
      <c r="Q284" s="93">
        <f>+O284-P284</f>
        <v>0</v>
      </c>
      <c r="R284" s="94">
        <f>IF(J284=1,0,Q284)</f>
        <v>0</v>
      </c>
      <c r="S284" s="145">
        <f>IF(J284=2,0,Q284)</f>
        <v>0</v>
      </c>
    </row>
    <row r="285" spans="1:19" x14ac:dyDescent="0.25">
      <c r="A285" s="95"/>
      <c r="B285" s="32"/>
      <c r="C285" s="26"/>
      <c r="D285" s="110"/>
      <c r="E285" s="110"/>
      <c r="F285" s="110"/>
      <c r="G285" s="32"/>
      <c r="H285" s="34"/>
      <c r="I285" s="157">
        <f>IF(G285=Precios!$AN$4,Precios!$AO$4,IF(G285=Precios!$AN$5,Precios!$AO$5,IF(G285=Precios!$AN$6,Precios!$AO$6,IF(G285=Precios!$AN$7,Precios!$AO$7,IF(G285=Precios!$AN$8,Precios!$AO$8,IF(G285=Precios!$AN$9,Precios!$AO$9,IF(G285=Precios!$AN$10,Precios!$AO$10,IF(G285=Precios!$AN$11,Precios!$AO$11,IF(G285=Precios!$AN$12,Precios!$AO$12,IF(G285=Precios!$AN$13,Precios!$AO$13,IF(G285=Precios!$AN$14,Precios!$AO$14,IF(G285=Precios!$AN$15,Precios!$AO$15,IF(G285=Precios!$AN$16,Precios!$AO$16,IF(G285=Precios!$AN$17,Precios!$AO$17,IF(G285=Precios!$AN$18,Precios!$AO$18,0)))))))))))))))</f>
        <v>0</v>
      </c>
      <c r="J285" s="32"/>
      <c r="K285" s="82">
        <f>IF(J285=1,I285,IF(J285=2,I285*(1-Precios!$AR$3),0))</f>
        <v>0</v>
      </c>
      <c r="L285" s="82">
        <f t="shared" si="30"/>
        <v>0</v>
      </c>
      <c r="M285" s="33"/>
      <c r="N285" s="28"/>
      <c r="O285" s="28"/>
      <c r="P285" s="28"/>
      <c r="Q285" s="28"/>
      <c r="R285" s="28"/>
      <c r="S285" s="96"/>
    </row>
    <row r="286" spans="1:19" ht="15.75" thickBot="1" x14ac:dyDescent="0.3">
      <c r="A286" s="97"/>
      <c r="B286" s="100"/>
      <c r="C286" s="98"/>
      <c r="D286" s="111"/>
      <c r="E286" s="111"/>
      <c r="F286" s="111"/>
      <c r="G286" s="100"/>
      <c r="H286" s="99"/>
      <c r="I286" s="158">
        <f>IF(G286=Precios!$AN$4,Precios!$AO$4,IF(G286=Precios!$AN$5,Precios!$AO$5,IF(G286=Precios!$AN$6,Precios!$AO$6,IF(G286=Precios!$AN$7,Precios!$AO$7,IF(G286=Precios!$AN$8,Precios!$AO$8,IF(G286=Precios!$AN$9,Precios!$AO$9,IF(G286=Precios!$AN$10,Precios!$AO$10,IF(G286=Precios!$AN$11,Precios!$AO$11,IF(G286=Precios!$AN$12,Precios!$AO$12,IF(G286=Precios!$AN$13,Precios!$AO$13,IF(G286=Precios!$AN$14,Precios!$AO$14,IF(G286=Precios!$AN$15,Precios!$AO$15,IF(G286=Precios!$AN$16,Precios!$AO$16,IF(G286=Precios!$AN$17,Precios!$AO$17,IF(G286=Precios!$AN$18,Precios!$AO$18,0)))))))))))))))</f>
        <v>0</v>
      </c>
      <c r="J286" s="100"/>
      <c r="K286" s="101">
        <f>IF(J286=1,I286,IF(J286=2,I286*(1-Precios!$AR$3),0))</f>
        <v>0</v>
      </c>
      <c r="L286" s="101">
        <f t="shared" si="30"/>
        <v>0</v>
      </c>
      <c r="M286" s="102"/>
      <c r="N286" s="103"/>
      <c r="O286" s="103"/>
      <c r="P286" s="103"/>
      <c r="Q286" s="103"/>
      <c r="R286" s="103"/>
      <c r="S286" s="104"/>
    </row>
    <row r="287" spans="1:19" x14ac:dyDescent="0.25">
      <c r="A287" s="84"/>
      <c r="B287" s="87"/>
      <c r="C287" s="85"/>
      <c r="D287" s="109"/>
      <c r="E287" s="109"/>
      <c r="F287" s="109"/>
      <c r="G287" s="87"/>
      <c r="H287" s="86"/>
      <c r="I287" s="156">
        <f>IF(G287=Precios!$AN$4,Precios!$AO$4,IF(G287=Precios!$AN$5,Precios!$AO$5,IF(G287=Precios!$AN$6,Precios!$AO$6,IF(G287=Precios!$AN$7,Precios!$AO$7,IF(G287=Precios!$AN$8,Precios!$AO$8,IF(G287=Precios!$AN$9,Precios!$AO$9,IF(G287=Precios!$AN$10,Precios!$AO$10,IF(G287=Precios!$AN$11,Precios!$AO$11,IF(G287=Precios!$AN$12,Precios!$AO$12,IF(G287=Precios!$AN$13,Precios!$AO$13,IF(G287=Precios!$AN$14,Precios!$AO$14,IF(G287=Precios!$AN$15,Precios!$AO$15,IF(G287=Precios!$AN$16,Precios!$AO$16,IF(G287=Precios!$AN$17,Precios!$AO$17,IF(G287=Precios!$AN$18,Precios!$AO$18,0)))))))))))))))</f>
        <v>0</v>
      </c>
      <c r="J287" s="87"/>
      <c r="K287" s="88">
        <f>IF(J287=1,I287,IF(J287=2,I287*(1-Precios!$AR$3),0))</f>
        <v>0</v>
      </c>
      <c r="L287" s="88">
        <f t="shared" si="29"/>
        <v>0</v>
      </c>
      <c r="M287" s="89">
        <f>+SUM(L287:L289)</f>
        <v>0</v>
      </c>
      <c r="N287" s="90">
        <f>IF(J287=1,(+M287*Precios!$AP$3),0)</f>
        <v>0</v>
      </c>
      <c r="O287" s="91">
        <f>+M287-N287</f>
        <v>0</v>
      </c>
      <c r="P287" s="92"/>
      <c r="Q287" s="93">
        <f>+O287-P287</f>
        <v>0</v>
      </c>
      <c r="R287" s="94">
        <f>IF(J287=1,0,Q287)</f>
        <v>0</v>
      </c>
      <c r="S287" s="145">
        <f>IF(J287=2,0,Q287)</f>
        <v>0</v>
      </c>
    </row>
    <row r="288" spans="1:19" x14ac:dyDescent="0.25">
      <c r="A288" s="95"/>
      <c r="B288" s="32"/>
      <c r="C288" s="26"/>
      <c r="D288" s="110"/>
      <c r="E288" s="110"/>
      <c r="F288" s="110"/>
      <c r="G288" s="32"/>
      <c r="H288" s="34"/>
      <c r="I288" s="157">
        <f>IF(G288=Precios!$AN$4,Precios!$AO$4,IF(G288=Precios!$AN$5,Precios!$AO$5,IF(G288=Precios!$AN$6,Precios!$AO$6,IF(G288=Precios!$AN$7,Precios!$AO$7,IF(G288=Precios!$AN$8,Precios!$AO$8,IF(G288=Precios!$AN$9,Precios!$AO$9,IF(G288=Precios!$AN$10,Precios!$AO$10,IF(G288=Precios!$AN$11,Precios!$AO$11,IF(G288=Precios!$AN$12,Precios!$AO$12,IF(G288=Precios!$AN$13,Precios!$AO$13,IF(G288=Precios!$AN$14,Precios!$AO$14,IF(G288=Precios!$AN$15,Precios!$AO$15,IF(G288=Precios!$AN$16,Precios!$AO$16,IF(G288=Precios!$AN$17,Precios!$AO$17,IF(G288=Precios!$AN$18,Precios!$AO$18,0)))))))))))))))</f>
        <v>0</v>
      </c>
      <c r="J288" s="32"/>
      <c r="K288" s="82">
        <f>IF(J288=1,I288,IF(J288=2,I288*(1-Precios!$AR$3),0))</f>
        <v>0</v>
      </c>
      <c r="L288" s="82">
        <f t="shared" si="29"/>
        <v>0</v>
      </c>
      <c r="M288" s="33"/>
      <c r="N288" s="28"/>
      <c r="O288" s="28"/>
      <c r="P288" s="28"/>
      <c r="Q288" s="28"/>
      <c r="R288" s="28"/>
      <c r="S288" s="96"/>
    </row>
    <row r="289" spans="1:19" ht="15.75" thickBot="1" x14ac:dyDescent="0.3">
      <c r="A289" s="97"/>
      <c r="B289" s="100"/>
      <c r="C289" s="98"/>
      <c r="D289" s="111"/>
      <c r="E289" s="111"/>
      <c r="F289" s="111"/>
      <c r="G289" s="100"/>
      <c r="H289" s="99"/>
      <c r="I289" s="158">
        <f>IF(G289=Precios!$AN$4,Precios!$AO$4,IF(G289=Precios!$AN$5,Precios!$AO$5,IF(G289=Precios!$AN$6,Precios!$AO$6,IF(G289=Precios!$AN$7,Precios!$AO$7,IF(G289=Precios!$AN$8,Precios!$AO$8,IF(G289=Precios!$AN$9,Precios!$AO$9,IF(G289=Precios!$AN$10,Precios!$AO$10,IF(G289=Precios!$AN$11,Precios!$AO$11,IF(G289=Precios!$AN$12,Precios!$AO$12,IF(G289=Precios!$AN$13,Precios!$AO$13,IF(G289=Precios!$AN$14,Precios!$AO$14,IF(G289=Precios!$AN$15,Precios!$AO$15,IF(G289=Precios!$AN$16,Precios!$AO$16,IF(G289=Precios!$AN$17,Precios!$AO$17,IF(G289=Precios!$AN$18,Precios!$AO$18,0)))))))))))))))</f>
        <v>0</v>
      </c>
      <c r="J289" s="100"/>
      <c r="K289" s="101">
        <f>IF(J289=1,I289,IF(J289=2,I289*(1-Precios!$AR$3),0))</f>
        <v>0</v>
      </c>
      <c r="L289" s="101">
        <f t="shared" si="29"/>
        <v>0</v>
      </c>
      <c r="M289" s="102"/>
      <c r="N289" s="103"/>
      <c r="O289" s="103"/>
      <c r="P289" s="103"/>
      <c r="Q289" s="103"/>
      <c r="R289" s="103"/>
      <c r="S289" s="104"/>
    </row>
    <row r="290" spans="1:19" x14ac:dyDescent="0.25">
      <c r="A290" s="84"/>
      <c r="B290" s="87"/>
      <c r="C290" s="85"/>
      <c r="D290" s="109"/>
      <c r="E290" s="109"/>
      <c r="F290" s="109"/>
      <c r="G290" s="87"/>
      <c r="H290" s="86"/>
      <c r="I290" s="156">
        <f>IF(G290=Precios!$AN$4,Precios!$AO$4,IF(G290=Precios!$AN$5,Precios!$AO$5,IF(G290=Precios!$AN$6,Precios!$AO$6,IF(G290=Precios!$AN$7,Precios!$AO$7,IF(G290=Precios!$AN$8,Precios!$AO$8,IF(G290=Precios!$AN$9,Precios!$AO$9,IF(G290=Precios!$AN$10,Precios!$AO$10,IF(G290=Precios!$AN$11,Precios!$AO$11,IF(G290=Precios!$AN$12,Precios!$AO$12,IF(G290=Precios!$AN$13,Precios!$AO$13,IF(G290=Precios!$AN$14,Precios!$AO$14,IF(G290=Precios!$AN$15,Precios!$AO$15,IF(G290=Precios!$AN$16,Precios!$AO$16,IF(G290=Precios!$AN$17,Precios!$AO$17,IF(G290=Precios!$AN$18,Precios!$AO$18,0)))))))))))))))</f>
        <v>0</v>
      </c>
      <c r="J290" s="87"/>
      <c r="K290" s="88">
        <f>IF(J290=1,I290,IF(J290=2,I290*(1-Precios!$AR$3),0))</f>
        <v>0</v>
      </c>
      <c r="L290" s="88">
        <f t="shared" si="29"/>
        <v>0</v>
      </c>
      <c r="M290" s="89">
        <f>+SUM(L290:L292)</f>
        <v>0</v>
      </c>
      <c r="N290" s="90">
        <f>IF(J290=1,(+M290*Precios!$AP$3),0)</f>
        <v>0</v>
      </c>
      <c r="O290" s="91">
        <f>+M290-N290</f>
        <v>0</v>
      </c>
      <c r="P290" s="92"/>
      <c r="Q290" s="93">
        <f>+O290-P290</f>
        <v>0</v>
      </c>
      <c r="R290" s="94">
        <f>IF(J290=1,0,Q290)</f>
        <v>0</v>
      </c>
      <c r="S290" s="145">
        <f>IF(J290=2,0,Q290)</f>
        <v>0</v>
      </c>
    </row>
    <row r="291" spans="1:19" x14ac:dyDescent="0.25">
      <c r="A291" s="95"/>
      <c r="B291" s="32"/>
      <c r="C291" s="26"/>
      <c r="D291" s="110"/>
      <c r="E291" s="110"/>
      <c r="F291" s="110"/>
      <c r="G291" s="32"/>
      <c r="H291" s="34"/>
      <c r="I291" s="157">
        <f>IF(G291=Precios!$AN$4,Precios!$AO$4,IF(G291=Precios!$AN$5,Precios!$AO$5,IF(G291=Precios!$AN$6,Precios!$AO$6,IF(G291=Precios!$AN$7,Precios!$AO$7,IF(G291=Precios!$AN$8,Precios!$AO$8,IF(G291=Precios!$AN$9,Precios!$AO$9,IF(G291=Precios!$AN$10,Precios!$AO$10,IF(G291=Precios!$AN$11,Precios!$AO$11,IF(G291=Precios!$AN$12,Precios!$AO$12,IF(G291=Precios!$AN$13,Precios!$AO$13,IF(G291=Precios!$AN$14,Precios!$AO$14,IF(G291=Precios!$AN$15,Precios!$AO$15,IF(G291=Precios!$AN$16,Precios!$AO$16,IF(G291=Precios!$AN$17,Precios!$AO$17,IF(G291=Precios!$AN$18,Precios!$AO$18,0)))))))))))))))</f>
        <v>0</v>
      </c>
      <c r="J291" s="32"/>
      <c r="K291" s="82">
        <f>IF(J291=1,I291,IF(J291=2,I291*(1-Precios!$AR$3),0))</f>
        <v>0</v>
      </c>
      <c r="L291" s="82">
        <f t="shared" si="29"/>
        <v>0</v>
      </c>
      <c r="M291" s="33"/>
      <c r="N291" s="28"/>
      <c r="O291" s="28"/>
      <c r="P291" s="28"/>
      <c r="Q291" s="28"/>
      <c r="R291" s="28"/>
      <c r="S291" s="96"/>
    </row>
    <row r="292" spans="1:19" ht="15.75" thickBot="1" x14ac:dyDescent="0.3">
      <c r="A292" s="97"/>
      <c r="B292" s="100"/>
      <c r="C292" s="98"/>
      <c r="D292" s="111"/>
      <c r="E292" s="111"/>
      <c r="F292" s="111"/>
      <c r="G292" s="100"/>
      <c r="H292" s="99"/>
      <c r="I292" s="158">
        <f>IF(G292=Precios!$AN$4,Precios!$AO$4,IF(G292=Precios!$AN$5,Precios!$AO$5,IF(G292=Precios!$AN$6,Precios!$AO$6,IF(G292=Precios!$AN$7,Precios!$AO$7,IF(G292=Precios!$AN$8,Precios!$AO$8,IF(G292=Precios!$AN$9,Precios!$AO$9,IF(G292=Precios!$AN$10,Precios!$AO$10,IF(G292=Precios!$AN$11,Precios!$AO$11,IF(G292=Precios!$AN$12,Precios!$AO$12,IF(G292=Precios!$AN$13,Precios!$AO$13,IF(G292=Precios!$AN$14,Precios!$AO$14,IF(G292=Precios!$AN$15,Precios!$AO$15,IF(G292=Precios!$AN$16,Precios!$AO$16,IF(G292=Precios!$AN$17,Precios!$AO$17,IF(G292=Precios!$AN$18,Precios!$AO$18,0)))))))))))))))</f>
        <v>0</v>
      </c>
      <c r="J292" s="100"/>
      <c r="K292" s="101">
        <f>IF(J292=1,I292,IF(J292=2,I292*(1-Precios!$AR$3),0))</f>
        <v>0</v>
      </c>
      <c r="L292" s="101">
        <f t="shared" si="29"/>
        <v>0</v>
      </c>
      <c r="M292" s="102"/>
      <c r="N292" s="103"/>
      <c r="O292" s="103"/>
      <c r="P292" s="103"/>
      <c r="Q292" s="103"/>
      <c r="R292" s="103"/>
      <c r="S292" s="104"/>
    </row>
    <row r="293" spans="1:19" x14ac:dyDescent="0.25">
      <c r="A293" s="84"/>
      <c r="B293" s="87"/>
      <c r="C293" s="85"/>
      <c r="D293" s="109"/>
      <c r="E293" s="109"/>
      <c r="F293" s="109"/>
      <c r="G293" s="87"/>
      <c r="H293" s="86"/>
      <c r="I293" s="156">
        <f>IF(G293=Precios!$AN$4,Precios!$AO$4,IF(G293=Precios!$AN$5,Precios!$AO$5,IF(G293=Precios!$AN$6,Precios!$AO$6,IF(G293=Precios!$AN$7,Precios!$AO$7,IF(G293=Precios!$AN$8,Precios!$AO$8,IF(G293=Precios!$AN$9,Precios!$AO$9,IF(G293=Precios!$AN$10,Precios!$AO$10,IF(G293=Precios!$AN$11,Precios!$AO$11,IF(G293=Precios!$AN$12,Precios!$AO$12,IF(G293=Precios!$AN$13,Precios!$AO$13,IF(G293=Precios!$AN$14,Precios!$AO$14,IF(G293=Precios!$AN$15,Precios!$AO$15,IF(G293=Precios!$AN$16,Precios!$AO$16,IF(G293=Precios!$AN$17,Precios!$AO$17,IF(G293=Precios!$AN$18,Precios!$AO$18,0)))))))))))))))</f>
        <v>0</v>
      </c>
      <c r="J293" s="87"/>
      <c r="K293" s="88">
        <f>IF(J293=1,I293,IF(J293=2,I293*(1-Precios!$AR$3),0))</f>
        <v>0</v>
      </c>
      <c r="L293" s="88">
        <f t="shared" ref="L293:L298" si="31">+H293*K293</f>
        <v>0</v>
      </c>
      <c r="M293" s="89">
        <f>+SUM(L293:L295)</f>
        <v>0</v>
      </c>
      <c r="N293" s="90">
        <f>IF(J293=1,(+M293*Precios!$AP$3),0)</f>
        <v>0</v>
      </c>
      <c r="O293" s="91">
        <f>+M293-N293</f>
        <v>0</v>
      </c>
      <c r="P293" s="92"/>
      <c r="Q293" s="93">
        <f>+O293-P293</f>
        <v>0</v>
      </c>
      <c r="R293" s="94">
        <f>IF(J293=1,0,Q293)</f>
        <v>0</v>
      </c>
      <c r="S293" s="145">
        <f>IF(J293=2,0,Q293)</f>
        <v>0</v>
      </c>
    </row>
    <row r="294" spans="1:19" x14ac:dyDescent="0.25">
      <c r="A294" s="95"/>
      <c r="B294" s="32"/>
      <c r="C294" s="26"/>
      <c r="D294" s="110"/>
      <c r="E294" s="110"/>
      <c r="F294" s="110"/>
      <c r="G294" s="32"/>
      <c r="H294" s="34"/>
      <c r="I294" s="157">
        <f>IF(G294=Precios!$AN$4,Precios!$AO$4,IF(G294=Precios!$AN$5,Precios!$AO$5,IF(G294=Precios!$AN$6,Precios!$AO$6,IF(G294=Precios!$AN$7,Precios!$AO$7,IF(G294=Precios!$AN$8,Precios!$AO$8,IF(G294=Precios!$AN$9,Precios!$AO$9,IF(G294=Precios!$AN$10,Precios!$AO$10,IF(G294=Precios!$AN$11,Precios!$AO$11,IF(G294=Precios!$AN$12,Precios!$AO$12,IF(G294=Precios!$AN$13,Precios!$AO$13,IF(G294=Precios!$AN$14,Precios!$AO$14,IF(G294=Precios!$AN$15,Precios!$AO$15,IF(G294=Precios!$AN$16,Precios!$AO$16,IF(G294=Precios!$AN$17,Precios!$AO$17,IF(G294=Precios!$AN$18,Precios!$AO$18,0)))))))))))))))</f>
        <v>0</v>
      </c>
      <c r="J294" s="32"/>
      <c r="K294" s="82">
        <f>IF(J294=1,I294,IF(J294=2,I294*(1-Precios!$AR$3),0))</f>
        <v>0</v>
      </c>
      <c r="L294" s="82">
        <f t="shared" si="31"/>
        <v>0</v>
      </c>
      <c r="M294" s="33"/>
      <c r="N294" s="28"/>
      <c r="O294" s="28"/>
      <c r="P294" s="28"/>
      <c r="Q294" s="28"/>
      <c r="R294" s="28"/>
      <c r="S294" s="96"/>
    </row>
    <row r="295" spans="1:19" ht="15.75" thickBot="1" x14ac:dyDescent="0.3">
      <c r="A295" s="97"/>
      <c r="B295" s="100"/>
      <c r="C295" s="98"/>
      <c r="D295" s="111"/>
      <c r="E295" s="111"/>
      <c r="F295" s="111"/>
      <c r="G295" s="100"/>
      <c r="H295" s="99"/>
      <c r="I295" s="158">
        <f>IF(G295=Precios!$AN$4,Precios!$AO$4,IF(G295=Precios!$AN$5,Precios!$AO$5,IF(G295=Precios!$AN$6,Precios!$AO$6,IF(G295=Precios!$AN$7,Precios!$AO$7,IF(G295=Precios!$AN$8,Precios!$AO$8,IF(G295=Precios!$AN$9,Precios!$AO$9,IF(G295=Precios!$AN$10,Precios!$AO$10,IF(G295=Precios!$AN$11,Precios!$AO$11,IF(G295=Precios!$AN$12,Precios!$AO$12,IF(G295=Precios!$AN$13,Precios!$AO$13,IF(G295=Precios!$AN$14,Precios!$AO$14,IF(G295=Precios!$AN$15,Precios!$AO$15,IF(G295=Precios!$AN$16,Precios!$AO$16,IF(G295=Precios!$AN$17,Precios!$AO$17,IF(G295=Precios!$AN$18,Precios!$AO$18,0)))))))))))))))</f>
        <v>0</v>
      </c>
      <c r="J295" s="100"/>
      <c r="K295" s="101">
        <f>IF(J295=1,I295,IF(J295=2,I295*(1-Precios!$AR$3),0))</f>
        <v>0</v>
      </c>
      <c r="L295" s="101">
        <f t="shared" si="31"/>
        <v>0</v>
      </c>
      <c r="M295" s="102"/>
      <c r="N295" s="103"/>
      <c r="O295" s="103"/>
      <c r="P295" s="103"/>
      <c r="Q295" s="103"/>
      <c r="R295" s="103"/>
      <c r="S295" s="104"/>
    </row>
    <row r="296" spans="1:19" x14ac:dyDescent="0.25">
      <c r="A296" s="84"/>
      <c r="B296" s="87"/>
      <c r="C296" s="85"/>
      <c r="D296" s="109"/>
      <c r="E296" s="109"/>
      <c r="F296" s="109"/>
      <c r="G296" s="87"/>
      <c r="H296" s="86"/>
      <c r="I296" s="156">
        <f>IF(G296=Precios!$AN$4,Precios!$AO$4,IF(G296=Precios!$AN$5,Precios!$AO$5,IF(G296=Precios!$AN$6,Precios!$AO$6,IF(G296=Precios!$AN$7,Precios!$AO$7,IF(G296=Precios!$AN$8,Precios!$AO$8,IF(G296=Precios!$AN$9,Precios!$AO$9,IF(G296=Precios!$AN$10,Precios!$AO$10,IF(G296=Precios!$AN$11,Precios!$AO$11,IF(G296=Precios!$AN$12,Precios!$AO$12,IF(G296=Precios!$AN$13,Precios!$AO$13,IF(G296=Precios!$AN$14,Precios!$AO$14,IF(G296=Precios!$AN$15,Precios!$AO$15,IF(G296=Precios!$AN$16,Precios!$AO$16,IF(G296=Precios!$AN$17,Precios!$AO$17,IF(G296=Precios!$AN$18,Precios!$AO$18,0)))))))))))))))</f>
        <v>0</v>
      </c>
      <c r="J296" s="87"/>
      <c r="K296" s="88">
        <f>IF(J296=1,I296,IF(J296=2,I296*(1-Precios!$AR$3),0))</f>
        <v>0</v>
      </c>
      <c r="L296" s="88">
        <f t="shared" si="31"/>
        <v>0</v>
      </c>
      <c r="M296" s="89">
        <f>+SUM(L296:L298)</f>
        <v>0</v>
      </c>
      <c r="N296" s="90">
        <f>IF(J296=1,(+M296*Precios!$AP$3),0)</f>
        <v>0</v>
      </c>
      <c r="O296" s="91">
        <f>+M296-N296</f>
        <v>0</v>
      </c>
      <c r="P296" s="92"/>
      <c r="Q296" s="93">
        <f>+O296-P296</f>
        <v>0</v>
      </c>
      <c r="R296" s="94">
        <f>IF(J296=1,0,Q296)</f>
        <v>0</v>
      </c>
      <c r="S296" s="145">
        <f>IF(J296=2,0,Q296)</f>
        <v>0</v>
      </c>
    </row>
    <row r="297" spans="1:19" x14ac:dyDescent="0.25">
      <c r="A297" s="95"/>
      <c r="B297" s="32"/>
      <c r="C297" s="26"/>
      <c r="D297" s="110"/>
      <c r="E297" s="110"/>
      <c r="F297" s="110"/>
      <c r="G297" s="32"/>
      <c r="H297" s="34"/>
      <c r="I297" s="157">
        <f>IF(G297=Precios!$AN$4,Precios!$AO$4,IF(G297=Precios!$AN$5,Precios!$AO$5,IF(G297=Precios!$AN$6,Precios!$AO$6,IF(G297=Precios!$AN$7,Precios!$AO$7,IF(G297=Precios!$AN$8,Precios!$AO$8,IF(G297=Precios!$AN$9,Precios!$AO$9,IF(G297=Precios!$AN$10,Precios!$AO$10,IF(G297=Precios!$AN$11,Precios!$AO$11,IF(G297=Precios!$AN$12,Precios!$AO$12,IF(G297=Precios!$AN$13,Precios!$AO$13,IF(G297=Precios!$AN$14,Precios!$AO$14,IF(G297=Precios!$AN$15,Precios!$AO$15,IF(G297=Precios!$AN$16,Precios!$AO$16,IF(G297=Precios!$AN$17,Precios!$AO$17,IF(G297=Precios!$AN$18,Precios!$AO$18,0)))))))))))))))</f>
        <v>0</v>
      </c>
      <c r="J297" s="32"/>
      <c r="K297" s="82">
        <f>IF(J297=1,I297,IF(J297=2,I297*(1-Precios!$AR$3),0))</f>
        <v>0</v>
      </c>
      <c r="L297" s="82">
        <f t="shared" si="31"/>
        <v>0</v>
      </c>
      <c r="M297" s="33"/>
      <c r="N297" s="28"/>
      <c r="O297" s="28"/>
      <c r="P297" s="28"/>
      <c r="Q297" s="28"/>
      <c r="R297" s="28"/>
      <c r="S297" s="96"/>
    </row>
    <row r="298" spans="1:19" ht="15.75" thickBot="1" x14ac:dyDescent="0.3">
      <c r="A298" s="97"/>
      <c r="B298" s="100"/>
      <c r="C298" s="98"/>
      <c r="D298" s="111"/>
      <c r="E298" s="111"/>
      <c r="F298" s="111"/>
      <c r="G298" s="100"/>
      <c r="H298" s="99"/>
      <c r="I298" s="158">
        <f>IF(G298=Precios!$AN$4,Precios!$AO$4,IF(G298=Precios!$AN$5,Precios!$AO$5,IF(G298=Precios!$AN$6,Precios!$AO$6,IF(G298=Precios!$AN$7,Precios!$AO$7,IF(G298=Precios!$AN$8,Precios!$AO$8,IF(G298=Precios!$AN$9,Precios!$AO$9,IF(G298=Precios!$AN$10,Precios!$AO$10,IF(G298=Precios!$AN$11,Precios!$AO$11,IF(G298=Precios!$AN$12,Precios!$AO$12,IF(G298=Precios!$AN$13,Precios!$AO$13,IF(G298=Precios!$AN$14,Precios!$AO$14,IF(G298=Precios!$AN$15,Precios!$AO$15,IF(G298=Precios!$AN$16,Precios!$AO$16,IF(G298=Precios!$AN$17,Precios!$AO$17,IF(G298=Precios!$AN$18,Precios!$AO$18,0)))))))))))))))</f>
        <v>0</v>
      </c>
      <c r="J298" s="100"/>
      <c r="K298" s="101">
        <f>IF(J298=1,I298,IF(J298=2,I298*(1-Precios!$AR$3),0))</f>
        <v>0</v>
      </c>
      <c r="L298" s="101">
        <f t="shared" si="31"/>
        <v>0</v>
      </c>
      <c r="M298" s="102"/>
      <c r="N298" s="103"/>
      <c r="O298" s="103"/>
      <c r="P298" s="103"/>
      <c r="Q298" s="103"/>
      <c r="R298" s="103"/>
      <c r="S298" s="104"/>
    </row>
    <row r="299" spans="1:19" x14ac:dyDescent="0.25">
      <c r="A299" s="84"/>
      <c r="B299" s="87"/>
      <c r="C299" s="85"/>
      <c r="D299" s="109"/>
      <c r="E299" s="109"/>
      <c r="F299" s="109"/>
      <c r="G299" s="87"/>
      <c r="H299" s="86"/>
      <c r="I299" s="156">
        <f>IF(G299=Precios!$AN$4,Precios!$AO$4,IF(G299=Precios!$AN$5,Precios!$AO$5,IF(G299=Precios!$AN$6,Precios!$AO$6,IF(G299=Precios!$AN$7,Precios!$AO$7,IF(G299=Precios!$AN$8,Precios!$AO$8,IF(G299=Precios!$AN$9,Precios!$AO$9,IF(G299=Precios!$AN$10,Precios!$AO$10,IF(G299=Precios!$AN$11,Precios!$AO$11,IF(G299=Precios!$AN$12,Precios!$AO$12,IF(G299=Precios!$AN$13,Precios!$AO$13,IF(G299=Precios!$AN$14,Precios!$AO$14,IF(G299=Precios!$AN$15,Precios!$AO$15,IF(G299=Precios!$AN$16,Precios!$AO$16,IF(G299=Precios!$AN$17,Precios!$AO$17,IF(G299=Precios!$AN$18,Precios!$AO$18,0)))))))))))))))</f>
        <v>0</v>
      </c>
      <c r="J299" s="87"/>
      <c r="K299" s="88">
        <f>IF(J299=1,I299,IF(J299=2,I299*(1-Precios!$AR$3),0))</f>
        <v>0</v>
      </c>
      <c r="L299" s="88">
        <f t="shared" ref="L299:L304" si="32">+H299*K299</f>
        <v>0</v>
      </c>
      <c r="M299" s="89">
        <f>+SUM(L299:L301)</f>
        <v>0</v>
      </c>
      <c r="N299" s="90">
        <f>IF(J299=1,(+M299*Precios!$AP$3),0)</f>
        <v>0</v>
      </c>
      <c r="O299" s="91">
        <f>+M299-N299</f>
        <v>0</v>
      </c>
      <c r="P299" s="92"/>
      <c r="Q299" s="93">
        <f>+O299-P299</f>
        <v>0</v>
      </c>
      <c r="R299" s="94">
        <f>IF(J299=1,0,Q299)</f>
        <v>0</v>
      </c>
      <c r="S299" s="145">
        <f>IF(J299=2,0,Q299)</f>
        <v>0</v>
      </c>
    </row>
    <row r="300" spans="1:19" x14ac:dyDescent="0.25">
      <c r="A300" s="95"/>
      <c r="B300" s="32"/>
      <c r="C300" s="26"/>
      <c r="D300" s="110"/>
      <c r="E300" s="110"/>
      <c r="F300" s="110"/>
      <c r="G300" s="32"/>
      <c r="H300" s="34"/>
      <c r="I300" s="157">
        <f>IF(G300=Precios!$AN$4,Precios!$AO$4,IF(G300=Precios!$AN$5,Precios!$AO$5,IF(G300=Precios!$AN$6,Precios!$AO$6,IF(G300=Precios!$AN$7,Precios!$AO$7,IF(G300=Precios!$AN$8,Precios!$AO$8,IF(G300=Precios!$AN$9,Precios!$AO$9,IF(G300=Precios!$AN$10,Precios!$AO$10,IF(G300=Precios!$AN$11,Precios!$AO$11,IF(G300=Precios!$AN$12,Precios!$AO$12,IF(G300=Precios!$AN$13,Precios!$AO$13,IF(G300=Precios!$AN$14,Precios!$AO$14,IF(G300=Precios!$AN$15,Precios!$AO$15,IF(G300=Precios!$AN$16,Precios!$AO$16,IF(G300=Precios!$AN$17,Precios!$AO$17,IF(G300=Precios!$AN$18,Precios!$AO$18,0)))))))))))))))</f>
        <v>0</v>
      </c>
      <c r="J300" s="32"/>
      <c r="K300" s="82">
        <f>IF(J300=1,I300,IF(J300=2,I300*(1-Precios!$AR$3),0))</f>
        <v>0</v>
      </c>
      <c r="L300" s="82">
        <f t="shared" si="32"/>
        <v>0</v>
      </c>
      <c r="M300" s="33"/>
      <c r="N300" s="28"/>
      <c r="O300" s="28"/>
      <c r="P300" s="28"/>
      <c r="Q300" s="28"/>
      <c r="R300" s="28"/>
      <c r="S300" s="96"/>
    </row>
    <row r="301" spans="1:19" ht="15.75" thickBot="1" x14ac:dyDescent="0.3">
      <c r="A301" s="97"/>
      <c r="B301" s="100"/>
      <c r="C301" s="98"/>
      <c r="D301" s="111"/>
      <c r="E301" s="111"/>
      <c r="F301" s="111"/>
      <c r="G301" s="100"/>
      <c r="H301" s="99"/>
      <c r="I301" s="158">
        <f>IF(G301=Precios!$AN$4,Precios!$AO$4,IF(G301=Precios!$AN$5,Precios!$AO$5,IF(G301=Precios!$AN$6,Precios!$AO$6,IF(G301=Precios!$AN$7,Precios!$AO$7,IF(G301=Precios!$AN$8,Precios!$AO$8,IF(G301=Precios!$AN$9,Precios!$AO$9,IF(G301=Precios!$AN$10,Precios!$AO$10,IF(G301=Precios!$AN$11,Precios!$AO$11,IF(G301=Precios!$AN$12,Precios!$AO$12,IF(G301=Precios!$AN$13,Precios!$AO$13,IF(G301=Precios!$AN$14,Precios!$AO$14,IF(G301=Precios!$AN$15,Precios!$AO$15,IF(G301=Precios!$AN$16,Precios!$AO$16,IF(G301=Precios!$AN$17,Precios!$AO$17,IF(G301=Precios!$AN$18,Precios!$AO$18,0)))))))))))))))</f>
        <v>0</v>
      </c>
      <c r="J301" s="100"/>
      <c r="K301" s="101">
        <f>IF(J301=1,I301,IF(J301=2,I301*(1-Precios!$AR$3),0))</f>
        <v>0</v>
      </c>
      <c r="L301" s="101">
        <f t="shared" si="32"/>
        <v>0</v>
      </c>
      <c r="M301" s="102"/>
      <c r="N301" s="103"/>
      <c r="O301" s="103"/>
      <c r="P301" s="103"/>
      <c r="Q301" s="103"/>
      <c r="R301" s="103"/>
      <c r="S301" s="104"/>
    </row>
    <row r="302" spans="1:19" x14ac:dyDescent="0.25">
      <c r="A302" s="84"/>
      <c r="B302" s="87"/>
      <c r="C302" s="85"/>
      <c r="D302" s="109"/>
      <c r="E302" s="109"/>
      <c r="F302" s="109"/>
      <c r="G302" s="87"/>
      <c r="H302" s="86"/>
      <c r="I302" s="156">
        <f>IF(G302=Precios!$AN$4,Precios!$AO$4,IF(G302=Precios!$AN$5,Precios!$AO$5,IF(G302=Precios!$AN$6,Precios!$AO$6,IF(G302=Precios!$AN$7,Precios!$AO$7,IF(G302=Precios!$AN$8,Precios!$AO$8,IF(G302=Precios!$AN$9,Precios!$AO$9,IF(G302=Precios!$AN$10,Precios!$AO$10,IF(G302=Precios!$AN$11,Precios!$AO$11,IF(G302=Precios!$AN$12,Precios!$AO$12,IF(G302=Precios!$AN$13,Precios!$AO$13,IF(G302=Precios!$AN$14,Precios!$AO$14,IF(G302=Precios!$AN$15,Precios!$AO$15,IF(G302=Precios!$AN$16,Precios!$AO$16,IF(G302=Precios!$AN$17,Precios!$AO$17,IF(G302=Precios!$AN$18,Precios!$AO$18,0)))))))))))))))</f>
        <v>0</v>
      </c>
      <c r="J302" s="87"/>
      <c r="K302" s="88">
        <f>IF(J302=1,I302,IF(J302=2,I302*(1-Precios!$AR$3),0))</f>
        <v>0</v>
      </c>
      <c r="L302" s="88">
        <f t="shared" si="32"/>
        <v>0</v>
      </c>
      <c r="M302" s="89">
        <f>+SUM(L302:L304)</f>
        <v>0</v>
      </c>
      <c r="N302" s="90">
        <f>IF(J302=1,(+M302*Precios!$AP$3),0)</f>
        <v>0</v>
      </c>
      <c r="O302" s="91">
        <f>+M302-N302</f>
        <v>0</v>
      </c>
      <c r="P302" s="92"/>
      <c r="Q302" s="93">
        <f>+O302-P302</f>
        <v>0</v>
      </c>
      <c r="R302" s="94">
        <f>IF(J302=1,0,Q302)</f>
        <v>0</v>
      </c>
      <c r="S302" s="145">
        <f>IF(J302=2,0,Q302)</f>
        <v>0</v>
      </c>
    </row>
    <row r="303" spans="1:19" x14ac:dyDescent="0.25">
      <c r="A303" s="95"/>
      <c r="B303" s="32"/>
      <c r="C303" s="26"/>
      <c r="D303" s="110"/>
      <c r="E303" s="110"/>
      <c r="F303" s="110"/>
      <c r="G303" s="32"/>
      <c r="H303" s="34"/>
      <c r="I303" s="157">
        <f>IF(G303=Precios!$AN$4,Precios!$AO$4,IF(G303=Precios!$AN$5,Precios!$AO$5,IF(G303=Precios!$AN$6,Precios!$AO$6,IF(G303=Precios!$AN$7,Precios!$AO$7,IF(G303=Precios!$AN$8,Precios!$AO$8,IF(G303=Precios!$AN$9,Precios!$AO$9,IF(G303=Precios!$AN$10,Precios!$AO$10,IF(G303=Precios!$AN$11,Precios!$AO$11,IF(G303=Precios!$AN$12,Precios!$AO$12,IF(G303=Precios!$AN$13,Precios!$AO$13,IF(G303=Precios!$AN$14,Precios!$AO$14,IF(G303=Precios!$AN$15,Precios!$AO$15,IF(G303=Precios!$AN$16,Precios!$AO$16,IF(G303=Precios!$AN$17,Precios!$AO$17,IF(G303=Precios!$AN$18,Precios!$AO$18,0)))))))))))))))</f>
        <v>0</v>
      </c>
      <c r="J303" s="32"/>
      <c r="K303" s="82">
        <f>IF(J303=1,I303,IF(J303=2,I303*(1-Precios!$AR$3),0))</f>
        <v>0</v>
      </c>
      <c r="L303" s="82">
        <f t="shared" si="32"/>
        <v>0</v>
      </c>
      <c r="M303" s="33"/>
      <c r="N303" s="28"/>
      <c r="O303" s="28"/>
      <c r="P303" s="28"/>
      <c r="Q303" s="28"/>
      <c r="R303" s="28"/>
      <c r="S303" s="96"/>
    </row>
    <row r="304" spans="1:19" ht="15.75" thickBot="1" x14ac:dyDescent="0.3">
      <c r="A304" s="97"/>
      <c r="B304" s="100"/>
      <c r="C304" s="98"/>
      <c r="D304" s="111"/>
      <c r="E304" s="111"/>
      <c r="F304" s="111"/>
      <c r="G304" s="100"/>
      <c r="H304" s="99"/>
      <c r="I304" s="158">
        <f>IF(G304=Precios!$AN$4,Precios!$AO$4,IF(G304=Precios!$AN$5,Precios!$AO$5,IF(G304=Precios!$AN$6,Precios!$AO$6,IF(G304=Precios!$AN$7,Precios!$AO$7,IF(G304=Precios!$AN$8,Precios!$AO$8,IF(G304=Precios!$AN$9,Precios!$AO$9,IF(G304=Precios!$AN$10,Precios!$AO$10,IF(G304=Precios!$AN$11,Precios!$AO$11,IF(G304=Precios!$AN$12,Precios!$AO$12,IF(G304=Precios!$AN$13,Precios!$AO$13,IF(G304=Precios!$AN$14,Precios!$AO$14,IF(G304=Precios!$AN$15,Precios!$AO$15,IF(G304=Precios!$AN$16,Precios!$AO$16,IF(G304=Precios!$AN$17,Precios!$AO$17,IF(G304=Precios!$AN$18,Precios!$AO$18,0)))))))))))))))</f>
        <v>0</v>
      </c>
      <c r="J304" s="100"/>
      <c r="K304" s="101">
        <f>IF(J304=1,I304,IF(J304=2,I304*(1-Precios!$AR$3),0))</f>
        <v>0</v>
      </c>
      <c r="L304" s="101">
        <f t="shared" si="32"/>
        <v>0</v>
      </c>
      <c r="M304" s="102"/>
      <c r="N304" s="103"/>
      <c r="O304" s="103"/>
      <c r="P304" s="103"/>
      <c r="Q304" s="103"/>
      <c r="R304" s="103"/>
      <c r="S304" s="104"/>
    </row>
    <row r="305" spans="1:19" x14ac:dyDescent="0.25">
      <c r="A305" s="84"/>
      <c r="B305" s="87"/>
      <c r="C305" s="85"/>
      <c r="D305" s="109"/>
      <c r="E305" s="109"/>
      <c r="F305" s="109"/>
      <c r="G305" s="87"/>
      <c r="H305" s="86"/>
      <c r="I305" s="156">
        <f>IF(G305=Precios!$AN$4,Precios!$AO$4,IF(G305=Precios!$AN$5,Precios!$AO$5,IF(G305=Precios!$AN$6,Precios!$AO$6,IF(G305=Precios!$AN$7,Precios!$AO$7,IF(G305=Precios!$AN$8,Precios!$AO$8,IF(G305=Precios!$AN$9,Precios!$AO$9,IF(G305=Precios!$AN$10,Precios!$AO$10,IF(G305=Precios!$AN$11,Precios!$AO$11,IF(G305=Precios!$AN$12,Precios!$AO$12,IF(G305=Precios!$AN$13,Precios!$AO$13,IF(G305=Precios!$AN$14,Precios!$AO$14,IF(G305=Precios!$AN$15,Precios!$AO$15,IF(G305=Precios!$AN$16,Precios!$AO$16,IF(G305=Precios!$AN$17,Precios!$AO$17,IF(G305=Precios!$AN$18,Precios!$AO$18,0)))))))))))))))</f>
        <v>0</v>
      </c>
      <c r="J305" s="87"/>
      <c r="K305" s="88">
        <f>IF(J305=1,I305,IF(J305=2,I305*(1-Precios!$AR$3),0))</f>
        <v>0</v>
      </c>
      <c r="L305" s="88">
        <f t="shared" si="28"/>
        <v>0</v>
      </c>
      <c r="M305" s="89">
        <f>+SUM(L305:L307)</f>
        <v>0</v>
      </c>
      <c r="N305" s="90">
        <f>IF(J305=1,(+M305*Precios!$AP$3),0)</f>
        <v>0</v>
      </c>
      <c r="O305" s="91">
        <f>+M305-N305</f>
        <v>0</v>
      </c>
      <c r="P305" s="92"/>
      <c r="Q305" s="93">
        <f>+O305-P305</f>
        <v>0</v>
      </c>
      <c r="R305" s="94">
        <f>IF(J305=1,0,Q305)</f>
        <v>0</v>
      </c>
      <c r="S305" s="145">
        <f>IF(J305=2,0,Q305)</f>
        <v>0</v>
      </c>
    </row>
    <row r="306" spans="1:19" x14ac:dyDescent="0.25">
      <c r="A306" s="95"/>
      <c r="B306" s="32"/>
      <c r="C306" s="26"/>
      <c r="D306" s="110"/>
      <c r="E306" s="110"/>
      <c r="F306" s="110"/>
      <c r="G306" s="32"/>
      <c r="H306" s="34"/>
      <c r="I306" s="157">
        <f>IF(G306=Precios!$AN$4,Precios!$AO$4,IF(G306=Precios!$AN$5,Precios!$AO$5,IF(G306=Precios!$AN$6,Precios!$AO$6,IF(G306=Precios!$AN$7,Precios!$AO$7,IF(G306=Precios!$AN$8,Precios!$AO$8,IF(G306=Precios!$AN$9,Precios!$AO$9,IF(G306=Precios!$AN$10,Precios!$AO$10,IF(G306=Precios!$AN$11,Precios!$AO$11,IF(G306=Precios!$AN$12,Precios!$AO$12,IF(G306=Precios!$AN$13,Precios!$AO$13,IF(G306=Precios!$AN$14,Precios!$AO$14,IF(G306=Precios!$AN$15,Precios!$AO$15,IF(G306=Precios!$AN$16,Precios!$AO$16,IF(G306=Precios!$AN$17,Precios!$AO$17,IF(G306=Precios!$AN$18,Precios!$AO$18,0)))))))))))))))</f>
        <v>0</v>
      </c>
      <c r="J306" s="32"/>
      <c r="K306" s="82">
        <f>IF(J306=1,I306,IF(J306=2,I306*(1-Precios!$AR$3),0))</f>
        <v>0</v>
      </c>
      <c r="L306" s="82">
        <f t="shared" si="28"/>
        <v>0</v>
      </c>
      <c r="M306" s="33"/>
      <c r="N306" s="28"/>
      <c r="O306" s="28"/>
      <c r="P306" s="28"/>
      <c r="Q306" s="28"/>
      <c r="R306" s="28"/>
      <c r="S306" s="96"/>
    </row>
    <row r="307" spans="1:19" ht="15.75" thickBot="1" x14ac:dyDescent="0.3">
      <c r="A307" s="97"/>
      <c r="B307" s="100"/>
      <c r="C307" s="98"/>
      <c r="D307" s="111"/>
      <c r="E307" s="111"/>
      <c r="F307" s="111"/>
      <c r="G307" s="100"/>
      <c r="H307" s="99"/>
      <c r="I307" s="158">
        <f>IF(G307=Precios!$AN$4,Precios!$AO$4,IF(G307=Precios!$AN$5,Precios!$AO$5,IF(G307=Precios!$AN$6,Precios!$AO$6,IF(G307=Precios!$AN$7,Precios!$AO$7,IF(G307=Precios!$AN$8,Precios!$AO$8,IF(G307=Precios!$AN$9,Precios!$AO$9,IF(G307=Precios!$AN$10,Precios!$AO$10,IF(G307=Precios!$AN$11,Precios!$AO$11,IF(G307=Precios!$AN$12,Precios!$AO$12,IF(G307=Precios!$AN$13,Precios!$AO$13,IF(G307=Precios!$AN$14,Precios!$AO$14,IF(G307=Precios!$AN$15,Precios!$AO$15,IF(G307=Precios!$AN$16,Precios!$AO$16,IF(G307=Precios!$AN$17,Precios!$AO$17,IF(G307=Precios!$AN$18,Precios!$AO$18,0)))))))))))))))</f>
        <v>0</v>
      </c>
      <c r="J307" s="100"/>
      <c r="K307" s="101">
        <f>IF(J307=1,I307,IF(J307=2,I307*(1-Precios!$AR$3),0))</f>
        <v>0</v>
      </c>
      <c r="L307" s="101">
        <f t="shared" si="28"/>
        <v>0</v>
      </c>
      <c r="M307" s="102"/>
      <c r="N307" s="103"/>
      <c r="O307" s="103"/>
      <c r="P307" s="103"/>
      <c r="Q307" s="103"/>
      <c r="R307" s="103"/>
      <c r="S307" s="104"/>
    </row>
    <row r="308" spans="1:19" s="19" customFormat="1" x14ac:dyDescent="0.25">
      <c r="A308" s="105" t="s">
        <v>85</v>
      </c>
      <c r="B308" s="56">
        <f>COUNT(B248:B307)</f>
        <v>5</v>
      </c>
      <c r="C308" s="106"/>
      <c r="D308" s="106"/>
      <c r="E308" s="106"/>
      <c r="F308" s="106"/>
      <c r="G308" s="56"/>
      <c r="H308" s="56">
        <f>+SUM(H248:H307)</f>
        <v>18</v>
      </c>
      <c r="I308" s="160"/>
      <c r="J308" s="56"/>
      <c r="K308" s="55"/>
      <c r="L308" s="55"/>
      <c r="M308" s="55">
        <f t="shared" ref="M308:S308" si="33">SUM(M248:M307)</f>
        <v>7312.105263157895</v>
      </c>
      <c r="N308" s="55">
        <f t="shared" si="33"/>
        <v>78.134736842105269</v>
      </c>
      <c r="O308" s="55">
        <f t="shared" si="33"/>
        <v>7233.9705263157903</v>
      </c>
      <c r="P308" s="55">
        <f t="shared" si="33"/>
        <v>0</v>
      </c>
      <c r="Q308" s="55">
        <f t="shared" si="33"/>
        <v>7233.9705263157903</v>
      </c>
      <c r="R308" s="55">
        <f t="shared" si="33"/>
        <v>4070</v>
      </c>
      <c r="S308" s="55">
        <f t="shared" si="33"/>
        <v>3163.9705263157903</v>
      </c>
    </row>
    <row r="309" spans="1:19" s="37" customFormat="1" ht="15.75" thickBot="1" x14ac:dyDescent="0.3">
      <c r="A309" s="62" t="s">
        <v>74</v>
      </c>
      <c r="B309" s="48">
        <f>+B247+B308</f>
        <v>25</v>
      </c>
      <c r="C309" s="49"/>
      <c r="D309" s="49"/>
      <c r="E309" s="49"/>
      <c r="F309" s="108"/>
      <c r="G309" s="120"/>
      <c r="H309" s="48">
        <f>+H247+H308</f>
        <v>59</v>
      </c>
      <c r="I309" s="159"/>
      <c r="J309" s="81"/>
      <c r="K309" s="146"/>
      <c r="L309" s="35"/>
      <c r="M309" s="35">
        <f t="shared" ref="M309:S309" si="34">+M247+M308</f>
        <v>23916.315789473687</v>
      </c>
      <c r="N309" s="35">
        <f t="shared" si="34"/>
        <v>205.48421052631582</v>
      </c>
      <c r="O309" s="35">
        <f t="shared" si="34"/>
        <v>23710.831578947371</v>
      </c>
      <c r="P309" s="35">
        <f t="shared" si="34"/>
        <v>200</v>
      </c>
      <c r="Q309" s="35">
        <f t="shared" si="34"/>
        <v>23510.831578947371</v>
      </c>
      <c r="R309" s="35">
        <f t="shared" si="34"/>
        <v>15190</v>
      </c>
      <c r="S309" s="35">
        <f t="shared" si="34"/>
        <v>8320.8315789473691</v>
      </c>
    </row>
    <row r="310" spans="1:19" x14ac:dyDescent="0.25">
      <c r="A310" s="84">
        <v>43617</v>
      </c>
      <c r="B310" s="87">
        <v>126</v>
      </c>
      <c r="C310" s="85" t="s">
        <v>139</v>
      </c>
      <c r="D310" s="109" t="s">
        <v>105</v>
      </c>
      <c r="E310" s="109" t="s">
        <v>106</v>
      </c>
      <c r="F310" s="109" t="s">
        <v>107</v>
      </c>
      <c r="G310" s="87">
        <v>102</v>
      </c>
      <c r="H310" s="86">
        <v>2</v>
      </c>
      <c r="I310" s="156">
        <f>IF(G310=Precios!$AW$4,Precios!$AX$4,IF(G310=Precios!$AW$5,Precios!$AX$5,IF(G310=Precios!$AW$6,Precios!$AX$6,IF(G310=Precios!$AW$7,Precios!$AX$7,IF(G310=Precios!$AW$8,Precios!$AX$8,IF(G310=Precios!$AW$9,Precios!$AX$9,IF(G310=Precios!$AW$10,Precios!$AX$10,IF(G310=Precios!$AW$11,Precios!$AX$11,IF(G310=Precios!$AW$12,Precios!$AX$12,IF(G310=Precios!$AW$13,Precios!$AX$13,IF(G310=Precios!$AW$14,Precios!$AX$14,IF(G310=Precios!$AW$15,Precios!$AX$15,IF(G310=Precios!$AW$16,Precios!$AX$16,IF(G310=Precios!$AW$17,Precios!$AX$17,IF(G310=Precios!$AW$18,Precios!$AX$18,0)))))))))))))))</f>
        <v>347.36842105263162</v>
      </c>
      <c r="J310" s="87">
        <v>1</v>
      </c>
      <c r="K310" s="88">
        <f>IF(J310=1,I310,IF(J310=2,I310*(1-Precios!$BA$3),0))</f>
        <v>347.36842105263162</v>
      </c>
      <c r="L310" s="88">
        <f t="shared" ref="L310:L369" si="35">+H310*K310</f>
        <v>694.73684210526324</v>
      </c>
      <c r="M310" s="89">
        <f>+SUM(L310:L312)</f>
        <v>1505.2631578947371</v>
      </c>
      <c r="N310" s="90">
        <f>IF(J310=1,(+M310*Precios!$AY$3),0)</f>
        <v>36.276842105263164</v>
      </c>
      <c r="O310" s="91">
        <f>+M310-N310</f>
        <v>1468.986315789474</v>
      </c>
      <c r="P310" s="92"/>
      <c r="Q310" s="93">
        <f>+O310-P310</f>
        <v>1468.986315789474</v>
      </c>
      <c r="R310" s="94">
        <f>IF(J310=1,0,Q310)</f>
        <v>0</v>
      </c>
      <c r="S310" s="145">
        <f>IF(J310=2,0,Q310)</f>
        <v>1468.986315789474</v>
      </c>
    </row>
    <row r="311" spans="1:19" x14ac:dyDescent="0.25">
      <c r="A311" s="95"/>
      <c r="B311" s="32"/>
      <c r="C311" s="26"/>
      <c r="D311" s="110"/>
      <c r="E311" s="110"/>
      <c r="F311" s="110"/>
      <c r="G311" s="32">
        <v>101</v>
      </c>
      <c r="H311" s="34">
        <v>1</v>
      </c>
      <c r="I311" s="157">
        <f>IF(G311=Precios!$AW$4,Precios!$AX$4,IF(G311=Precios!$AW$5,Precios!$AX$5,IF(G311=Precios!$AW$6,Precios!$AX$6,IF(G311=Precios!$AW$7,Precios!$AX$7,IF(G311=Precios!$AW$8,Precios!$AX$8,IF(G311=Precios!$AW$9,Precios!$AX$9,IF(G311=Precios!$AW$10,Precios!$AX$10,IF(G311=Precios!$AW$11,Precios!$AX$11,IF(G311=Precios!$AW$12,Precios!$AX$12,IF(G311=Precios!$AW$13,Precios!$AX$13,IF(G311=Precios!$AW$14,Precios!$AX$14,IF(G311=Precios!$AW$15,Precios!$AX$15,IF(G311=Precios!$AW$16,Precios!$AX$16,IF(G311=Precios!$AW$17,Precios!$AX$17,IF(G311=Precios!$AW$18,Precios!$AX$18,0)))))))))))))))</f>
        <v>231.57894736842107</v>
      </c>
      <c r="J311" s="32">
        <v>1</v>
      </c>
      <c r="K311" s="82">
        <f>IF(J311=1,I311,IF(J311=2,I311*(1-Precios!$BA$3),0))</f>
        <v>231.57894736842107</v>
      </c>
      <c r="L311" s="82">
        <f t="shared" si="35"/>
        <v>231.57894736842107</v>
      </c>
      <c r="M311" s="33"/>
      <c r="N311" s="28"/>
      <c r="O311" s="28"/>
      <c r="P311" s="28"/>
      <c r="Q311" s="28"/>
      <c r="R311" s="28"/>
      <c r="S311" s="96"/>
    </row>
    <row r="312" spans="1:19" ht="15.75" thickBot="1" x14ac:dyDescent="0.3">
      <c r="A312" s="97"/>
      <c r="B312" s="100"/>
      <c r="C312" s="98"/>
      <c r="D312" s="111"/>
      <c r="E312" s="111"/>
      <c r="F312" s="111"/>
      <c r="G312" s="100">
        <v>104</v>
      </c>
      <c r="H312" s="99">
        <v>1</v>
      </c>
      <c r="I312" s="158">
        <f>IF(G312=Precios!$AW$4,Precios!$AX$4,IF(G312=Precios!$AW$5,Precios!$AX$5,IF(G312=Precios!$AW$6,Precios!$AX$6,IF(G312=Precios!$AW$7,Precios!$AX$7,IF(G312=Precios!$AW$8,Precios!$AX$8,IF(G312=Precios!$AW$9,Precios!$AX$9,IF(G312=Precios!$AW$10,Precios!$AX$10,IF(G312=Precios!$AW$11,Precios!$AX$11,IF(G312=Precios!$AW$12,Precios!$AX$12,IF(G312=Precios!$AW$13,Precios!$AX$13,IF(G312=Precios!$AW$14,Precios!$AX$14,IF(G312=Precios!$AW$15,Precios!$AX$15,IF(G312=Precios!$AW$16,Precios!$AX$16,IF(G312=Precios!$AW$17,Precios!$AX$17,IF(G312=Precios!$AW$18,Precios!$AX$18,0)))))))))))))))</f>
        <v>578.94736842105272</v>
      </c>
      <c r="J312" s="100">
        <v>1</v>
      </c>
      <c r="K312" s="101">
        <f>IF(J312=1,I312,IF(J312=2,I312*(1-Precios!$BA$3),0))</f>
        <v>578.94736842105272</v>
      </c>
      <c r="L312" s="101">
        <f t="shared" si="35"/>
        <v>578.94736842105272</v>
      </c>
      <c r="M312" s="102"/>
      <c r="N312" s="103"/>
      <c r="O312" s="103"/>
      <c r="P312" s="103"/>
      <c r="Q312" s="103"/>
      <c r="R312" s="103"/>
      <c r="S312" s="104"/>
    </row>
    <row r="313" spans="1:19" x14ac:dyDescent="0.25">
      <c r="A313" s="121">
        <v>43619</v>
      </c>
      <c r="B313" s="83">
        <v>127</v>
      </c>
      <c r="C313" s="122" t="s">
        <v>140</v>
      </c>
      <c r="D313" s="123" t="s">
        <v>109</v>
      </c>
      <c r="E313" s="123" t="s">
        <v>110</v>
      </c>
      <c r="F313" s="123" t="s">
        <v>107</v>
      </c>
      <c r="G313" s="83">
        <v>101</v>
      </c>
      <c r="H313" s="124">
        <v>2</v>
      </c>
      <c r="I313" s="156">
        <f>IF(G313=Precios!$AW$4,Precios!$AX$4,IF(G313=Precios!$AW$5,Precios!$AX$5,IF(G313=Precios!$AW$6,Precios!$AX$6,IF(G313=Precios!$AW$7,Precios!$AX$7,IF(G313=Precios!$AW$8,Precios!$AX$8,IF(G313=Precios!$AW$9,Precios!$AX$9,IF(G313=Precios!$AW$10,Precios!$AX$10,IF(G313=Precios!$AW$11,Precios!$AX$11,IF(G313=Precios!$AW$12,Precios!$AX$12,IF(G313=Precios!$AW$13,Precios!$AX$13,IF(G313=Precios!$AW$14,Precios!$AX$14,IF(G313=Precios!$AW$15,Precios!$AX$15,IF(G313=Precios!$AW$16,Precios!$AX$16,IF(G313=Precios!$AW$17,Precios!$AX$17,IF(G313=Precios!$AW$18,Precios!$AX$18,0)))))))))))))))</f>
        <v>231.57894736842107</v>
      </c>
      <c r="J313" s="83">
        <v>2</v>
      </c>
      <c r="K313" s="140">
        <f>IF(J313=1,I313,IF(J313=2,I313*(1-Precios!$BA$3),0))</f>
        <v>220</v>
      </c>
      <c r="L313" s="140">
        <f t="shared" si="35"/>
        <v>440</v>
      </c>
      <c r="M313" s="141">
        <f>+SUM(L313:L315)</f>
        <v>1320</v>
      </c>
      <c r="N313" s="142">
        <f>IF(J313=1,(+M313*Precios!$AY$3),0)</f>
        <v>0</v>
      </c>
      <c r="O313" s="143">
        <f>+M313-N313</f>
        <v>1320</v>
      </c>
      <c r="P313" s="27"/>
      <c r="Q313" s="93">
        <f>+O313-P313</f>
        <v>1320</v>
      </c>
      <c r="R313" s="144">
        <f>IF(J313=1,0,Q313)</f>
        <v>1320</v>
      </c>
      <c r="S313" s="144">
        <f>IF(J313=2,0,Q313)</f>
        <v>0</v>
      </c>
    </row>
    <row r="314" spans="1:19" x14ac:dyDescent="0.25">
      <c r="A314" s="95"/>
      <c r="B314" s="32"/>
      <c r="C314" s="26"/>
      <c r="D314" s="110"/>
      <c r="E314" s="110"/>
      <c r="F314" s="110"/>
      <c r="G314" s="32">
        <v>102</v>
      </c>
      <c r="H314" s="34">
        <v>1</v>
      </c>
      <c r="I314" s="157">
        <f>IF(G314=Precios!$AW$4,Precios!$AX$4,IF(G314=Precios!$AW$5,Precios!$AX$5,IF(G314=Precios!$AW$6,Precios!$AX$6,IF(G314=Precios!$AW$7,Precios!$AX$7,IF(G314=Precios!$AW$8,Precios!$AX$8,IF(G314=Precios!$AW$9,Precios!$AX$9,IF(G314=Precios!$AW$10,Precios!$AX$10,IF(G314=Precios!$AW$11,Precios!$AX$11,IF(G314=Precios!$AW$12,Precios!$AX$12,IF(G314=Precios!$AW$13,Precios!$AX$13,IF(G314=Precios!$AW$14,Precios!$AX$14,IF(G314=Precios!$AW$15,Precios!$AX$15,IF(G314=Precios!$AW$16,Precios!$AX$16,IF(G314=Precios!$AW$17,Precios!$AX$17,IF(G314=Precios!$AW$18,Precios!$AX$18,0)))))))))))))))</f>
        <v>347.36842105263162</v>
      </c>
      <c r="J314" s="32">
        <v>2</v>
      </c>
      <c r="K314" s="82">
        <f>IF(J314=1,I314,IF(J314=2,I314*(1-Precios!$BA$3),0))</f>
        <v>330</v>
      </c>
      <c r="L314" s="82">
        <f t="shared" si="35"/>
        <v>330</v>
      </c>
      <c r="M314" s="33"/>
      <c r="N314" s="28"/>
      <c r="O314" s="28"/>
      <c r="P314" s="28"/>
      <c r="Q314" s="28"/>
      <c r="R314" s="28"/>
      <c r="S314" s="96"/>
    </row>
    <row r="315" spans="1:19" ht="15.75" thickBot="1" x14ac:dyDescent="0.3">
      <c r="A315" s="115"/>
      <c r="B315" s="116"/>
      <c r="C315" s="117"/>
      <c r="D315" s="118"/>
      <c r="E315" s="118"/>
      <c r="F315" s="118"/>
      <c r="G315" s="116">
        <v>104</v>
      </c>
      <c r="H315" s="119">
        <v>1</v>
      </c>
      <c r="I315" s="158">
        <f>IF(G315=Precios!$AW$4,Precios!$AX$4,IF(G315=Precios!$AW$5,Precios!$AX$5,IF(G315=Precios!$AW$6,Precios!$AX$6,IF(G315=Precios!$AW$7,Precios!$AX$7,IF(G315=Precios!$AW$8,Precios!$AX$8,IF(G315=Precios!$AW$9,Precios!$AX$9,IF(G315=Precios!$AW$10,Precios!$AX$10,IF(G315=Precios!$AW$11,Precios!$AX$11,IF(G315=Precios!$AW$12,Precios!$AX$12,IF(G315=Precios!$AW$13,Precios!$AX$13,IF(G315=Precios!$AW$14,Precios!$AX$14,IF(G315=Precios!$AW$15,Precios!$AX$15,IF(G315=Precios!$AW$16,Precios!$AX$16,IF(G315=Precios!$AW$17,Precios!$AX$17,IF(G315=Precios!$AW$18,Precios!$AX$18,0)))))))))))))))</f>
        <v>578.94736842105272</v>
      </c>
      <c r="J315" s="116">
        <v>2</v>
      </c>
      <c r="K315" s="147">
        <f>IF(J315=1,I315,IF(J315=2,I315*(1-Precios!$BA$3),0))</f>
        <v>550</v>
      </c>
      <c r="L315" s="147">
        <f t="shared" si="35"/>
        <v>550</v>
      </c>
      <c r="M315" s="33"/>
      <c r="N315" s="28"/>
      <c r="O315" s="28"/>
      <c r="P315" s="28"/>
      <c r="Q315" s="28"/>
      <c r="R315" s="28"/>
      <c r="S315" s="96"/>
    </row>
    <row r="316" spans="1:19" x14ac:dyDescent="0.25">
      <c r="A316" s="84">
        <v>43626</v>
      </c>
      <c r="B316" s="87">
        <v>128</v>
      </c>
      <c r="C316" s="85" t="s">
        <v>141</v>
      </c>
      <c r="D316" s="109" t="s">
        <v>111</v>
      </c>
      <c r="E316" s="109" t="s">
        <v>112</v>
      </c>
      <c r="F316" s="109" t="s">
        <v>107</v>
      </c>
      <c r="G316" s="87">
        <v>104</v>
      </c>
      <c r="H316" s="86">
        <v>2</v>
      </c>
      <c r="I316" s="156">
        <f>IF(G316=Precios!$AW$4,Precios!$AX$4,IF(G316=Precios!$AW$5,Precios!$AX$5,IF(G316=Precios!$AW$6,Precios!$AX$6,IF(G316=Precios!$AW$7,Precios!$AX$7,IF(G316=Precios!$AW$8,Precios!$AX$8,IF(G316=Precios!$AW$9,Precios!$AX$9,IF(G316=Precios!$AW$10,Precios!$AX$10,IF(G316=Precios!$AW$11,Precios!$AX$11,IF(G316=Precios!$AW$12,Precios!$AX$12,IF(G316=Precios!$AW$13,Precios!$AX$13,IF(G316=Precios!$AW$14,Precios!$AX$14,IF(G316=Precios!$AW$15,Precios!$AX$15,IF(G316=Precios!$AW$16,Precios!$AX$16,IF(G316=Precios!$AW$17,Precios!$AX$17,IF(G316=Precios!$AW$18,Precios!$AX$18,0)))))))))))))))</f>
        <v>578.94736842105272</v>
      </c>
      <c r="J316" s="87">
        <v>1</v>
      </c>
      <c r="K316" s="88">
        <f>IF(J316=1,I316,IF(J316=2,I316*(1-Precios!$BA$3),0))</f>
        <v>578.94736842105272</v>
      </c>
      <c r="L316" s="88">
        <f t="shared" si="35"/>
        <v>1157.8947368421054</v>
      </c>
      <c r="M316" s="89">
        <f>+SUM(L316:L318)</f>
        <v>1736.8421052631581</v>
      </c>
      <c r="N316" s="90">
        <f>IF(J316=1,(+M316*Precios!$AY$3),0)</f>
        <v>41.857894736842113</v>
      </c>
      <c r="O316" s="91">
        <f>+M316-N316</f>
        <v>1694.984210526316</v>
      </c>
      <c r="P316" s="92"/>
      <c r="Q316" s="93">
        <f>+O316-P316</f>
        <v>1694.984210526316</v>
      </c>
      <c r="R316" s="94">
        <f>IF(J316=1,0,Q316)</f>
        <v>0</v>
      </c>
      <c r="S316" s="145">
        <f>IF(J316=2,0,Q316)</f>
        <v>1694.984210526316</v>
      </c>
    </row>
    <row r="317" spans="1:19" x14ac:dyDescent="0.25">
      <c r="A317" s="95"/>
      <c r="B317" s="32"/>
      <c r="C317" s="26"/>
      <c r="D317" s="110"/>
      <c r="E317" s="110"/>
      <c r="F317" s="110"/>
      <c r="G317" s="32">
        <v>102</v>
      </c>
      <c r="H317" s="34">
        <v>1</v>
      </c>
      <c r="I317" s="157">
        <f>IF(G317=Precios!$AW$4,Precios!$AX$4,IF(G317=Precios!$AW$5,Precios!$AX$5,IF(G317=Precios!$AW$6,Precios!$AX$6,IF(G317=Precios!$AW$7,Precios!$AX$7,IF(G317=Precios!$AW$8,Precios!$AX$8,IF(G317=Precios!$AW$9,Precios!$AX$9,IF(G317=Precios!$AW$10,Precios!$AX$10,IF(G317=Precios!$AW$11,Precios!$AX$11,IF(G317=Precios!$AW$12,Precios!$AX$12,IF(G317=Precios!$AW$13,Precios!$AX$13,IF(G317=Precios!$AW$14,Precios!$AX$14,IF(G317=Precios!$AW$15,Precios!$AX$15,IF(G317=Precios!$AW$16,Precios!$AX$16,IF(G317=Precios!$AW$17,Precios!$AX$17,IF(G317=Precios!$AW$18,Precios!$AX$18,0)))))))))))))))</f>
        <v>347.36842105263162</v>
      </c>
      <c r="J317" s="32">
        <v>1</v>
      </c>
      <c r="K317" s="82">
        <f>IF(J317=1,I317,IF(J317=2,I317*(1-Precios!$BA$3),0))</f>
        <v>347.36842105263162</v>
      </c>
      <c r="L317" s="82">
        <f t="shared" si="35"/>
        <v>347.36842105263162</v>
      </c>
      <c r="M317" s="33"/>
      <c r="N317" s="28"/>
      <c r="O317" s="28"/>
      <c r="P317" s="28"/>
      <c r="Q317" s="28"/>
      <c r="R317" s="28"/>
      <c r="S317" s="96"/>
    </row>
    <row r="318" spans="1:19" ht="15.75" thickBot="1" x14ac:dyDescent="0.3">
      <c r="A318" s="97"/>
      <c r="B318" s="100"/>
      <c r="C318" s="98"/>
      <c r="D318" s="111"/>
      <c r="E318" s="111"/>
      <c r="F318" s="111"/>
      <c r="G318" s="100">
        <v>101</v>
      </c>
      <c r="H318" s="99">
        <v>1</v>
      </c>
      <c r="I318" s="158">
        <f>IF(G318=Precios!$AW$4,Precios!$AX$4,IF(G318=Precios!$AW$5,Precios!$AX$5,IF(G318=Precios!$AW$6,Precios!$AX$6,IF(G318=Precios!$AW$7,Precios!$AX$7,IF(G318=Precios!$AW$8,Precios!$AX$8,IF(G318=Precios!$AW$9,Precios!$AX$9,IF(G318=Precios!$AW$10,Precios!$AX$10,IF(G318=Precios!$AW$11,Precios!$AX$11,IF(G318=Precios!$AW$12,Precios!$AX$12,IF(G318=Precios!$AW$13,Precios!$AX$13,IF(G318=Precios!$AW$14,Precios!$AX$14,IF(G318=Precios!$AW$15,Precios!$AX$15,IF(G318=Precios!$AW$16,Precios!$AX$16,IF(G318=Precios!$AW$17,Precios!$AX$17,IF(G318=Precios!$AW$18,Precios!$AX$18,0)))))))))))))))</f>
        <v>231.57894736842107</v>
      </c>
      <c r="J318" s="100">
        <v>1</v>
      </c>
      <c r="K318" s="101">
        <f>IF(J318=1,I318,IF(J318=2,I318*(1-Precios!$BA$3),0))</f>
        <v>231.57894736842107</v>
      </c>
      <c r="L318" s="101">
        <f t="shared" si="35"/>
        <v>231.57894736842107</v>
      </c>
      <c r="M318" s="102"/>
      <c r="N318" s="103"/>
      <c r="O318" s="103"/>
      <c r="P318" s="103"/>
      <c r="Q318" s="103"/>
      <c r="R318" s="103"/>
      <c r="S318" s="104"/>
    </row>
    <row r="319" spans="1:19" x14ac:dyDescent="0.25">
      <c r="A319" s="121">
        <v>43631</v>
      </c>
      <c r="B319" s="83">
        <v>129</v>
      </c>
      <c r="C319" s="122" t="s">
        <v>142</v>
      </c>
      <c r="D319" s="123" t="s">
        <v>115</v>
      </c>
      <c r="E319" s="123" t="s">
        <v>116</v>
      </c>
      <c r="F319" s="123" t="s">
        <v>107</v>
      </c>
      <c r="G319" s="83">
        <v>105</v>
      </c>
      <c r="H319" s="124">
        <v>2</v>
      </c>
      <c r="I319" s="156">
        <f>IF(G319=Precios!$AW$4,Precios!$AX$4,IF(G319=Precios!$AW$5,Precios!$AX$5,IF(G319=Precios!$AW$6,Precios!$AX$6,IF(G319=Precios!$AW$7,Precios!$AX$7,IF(G319=Precios!$AW$8,Precios!$AX$8,IF(G319=Precios!$AW$9,Precios!$AX$9,IF(G319=Precios!$AW$10,Precios!$AX$10,IF(G319=Precios!$AW$11,Precios!$AX$11,IF(G319=Precios!$AW$12,Precios!$AX$12,IF(G319=Precios!$AW$13,Precios!$AX$13,IF(G319=Precios!$AW$14,Precios!$AX$14,IF(G319=Precios!$AW$15,Precios!$AX$15,IF(G319=Precios!$AW$16,Precios!$AX$16,IF(G319=Precios!$AW$17,Precios!$AX$17,IF(G319=Precios!$AW$18,Precios!$AX$18,0)))))))))))))))</f>
        <v>694.73684210526324</v>
      </c>
      <c r="J319" s="83">
        <v>2</v>
      </c>
      <c r="K319" s="140">
        <f>IF(J319=1,I319,IF(J319=2,I319*(1-Precios!$BA$3),0))</f>
        <v>660</v>
      </c>
      <c r="L319" s="140">
        <f t="shared" si="35"/>
        <v>1320</v>
      </c>
      <c r="M319" s="141">
        <f>+SUM(L319:L321)</f>
        <v>1980</v>
      </c>
      <c r="N319" s="142">
        <f>IF(J319=1,(+M319*Precios!$AY$3),0)</f>
        <v>0</v>
      </c>
      <c r="O319" s="143">
        <f>+M319-N319</f>
        <v>1980</v>
      </c>
      <c r="P319" s="27"/>
      <c r="Q319" s="93">
        <f>+O319-P319</f>
        <v>1980</v>
      </c>
      <c r="R319" s="144">
        <f>IF(J319=1,0,Q319)</f>
        <v>1980</v>
      </c>
      <c r="S319" s="144">
        <f>IF(J319=2,0,Q319)</f>
        <v>0</v>
      </c>
    </row>
    <row r="320" spans="1:19" x14ac:dyDescent="0.25">
      <c r="A320" s="95"/>
      <c r="B320" s="32"/>
      <c r="C320" s="26"/>
      <c r="D320" s="110"/>
      <c r="E320" s="110"/>
      <c r="F320" s="110"/>
      <c r="G320" s="32">
        <v>101</v>
      </c>
      <c r="H320" s="34">
        <v>1</v>
      </c>
      <c r="I320" s="157">
        <f>IF(G320=Precios!$AW$4,Precios!$AX$4,IF(G320=Precios!$AW$5,Precios!$AX$5,IF(G320=Precios!$AW$6,Precios!$AX$6,IF(G320=Precios!$AW$7,Precios!$AX$7,IF(G320=Precios!$AW$8,Precios!$AX$8,IF(G320=Precios!$AW$9,Precios!$AX$9,IF(G320=Precios!$AW$10,Precios!$AX$10,IF(G320=Precios!$AW$11,Precios!$AX$11,IF(G320=Precios!$AW$12,Precios!$AX$12,IF(G320=Precios!$AW$13,Precios!$AX$13,IF(G320=Precios!$AW$14,Precios!$AX$14,IF(G320=Precios!$AW$15,Precios!$AX$15,IF(G320=Precios!$AW$16,Precios!$AX$16,IF(G320=Precios!$AW$17,Precios!$AX$17,IF(G320=Precios!$AW$18,Precios!$AX$18,0)))))))))))))))</f>
        <v>231.57894736842107</v>
      </c>
      <c r="J320" s="32">
        <v>2</v>
      </c>
      <c r="K320" s="82">
        <f>IF(J320=1,I320,IF(J320=2,I320*(1-Precios!$BA$3),0))</f>
        <v>220</v>
      </c>
      <c r="L320" s="82">
        <f t="shared" si="35"/>
        <v>220</v>
      </c>
      <c r="M320" s="33"/>
      <c r="N320" s="28"/>
      <c r="O320" s="28"/>
      <c r="P320" s="28"/>
      <c r="Q320" s="28"/>
      <c r="R320" s="28"/>
      <c r="S320" s="96"/>
    </row>
    <row r="321" spans="1:19" ht="15.75" thickBot="1" x14ac:dyDescent="0.3">
      <c r="A321" s="115"/>
      <c r="B321" s="116"/>
      <c r="C321" s="117"/>
      <c r="D321" s="118"/>
      <c r="E321" s="118"/>
      <c r="F321" s="118"/>
      <c r="G321" s="116">
        <v>103</v>
      </c>
      <c r="H321" s="119">
        <v>1</v>
      </c>
      <c r="I321" s="158">
        <f>IF(G321=Precios!$AW$4,Precios!$AX$4,IF(G321=Precios!$AW$5,Precios!$AX$5,IF(G321=Precios!$AW$6,Precios!$AX$6,IF(G321=Precios!$AW$7,Precios!$AX$7,IF(G321=Precios!$AW$8,Precios!$AX$8,IF(G321=Precios!$AW$9,Precios!$AX$9,IF(G321=Precios!$AW$10,Precios!$AX$10,IF(G321=Precios!$AW$11,Precios!$AX$11,IF(G321=Precios!$AW$12,Precios!$AX$12,IF(G321=Precios!$AW$13,Precios!$AX$13,IF(G321=Precios!$AW$14,Precios!$AX$14,IF(G321=Precios!$AW$15,Precios!$AX$15,IF(G321=Precios!$AW$16,Precios!$AX$16,IF(G321=Precios!$AW$17,Precios!$AX$17,IF(G321=Precios!$AW$18,Precios!$AX$18,0)))))))))))))))</f>
        <v>463.15789473684214</v>
      </c>
      <c r="J321" s="116">
        <v>2</v>
      </c>
      <c r="K321" s="147">
        <f>IF(J321=1,I321,IF(J321=2,I321*(1-Precios!$BA$3),0))</f>
        <v>440</v>
      </c>
      <c r="L321" s="147">
        <f t="shared" si="35"/>
        <v>440</v>
      </c>
      <c r="M321" s="33"/>
      <c r="N321" s="28"/>
      <c r="O321" s="28"/>
      <c r="P321" s="28"/>
      <c r="Q321" s="28"/>
      <c r="R321" s="28"/>
      <c r="S321" s="96"/>
    </row>
    <row r="322" spans="1:19" x14ac:dyDescent="0.25">
      <c r="A322" s="84">
        <v>43637</v>
      </c>
      <c r="B322" s="87">
        <v>130</v>
      </c>
      <c r="C322" s="85" t="s">
        <v>143</v>
      </c>
      <c r="D322" s="109" t="s">
        <v>118</v>
      </c>
      <c r="E322" s="109" t="s">
        <v>106</v>
      </c>
      <c r="F322" s="109" t="s">
        <v>107</v>
      </c>
      <c r="G322" s="87">
        <v>105</v>
      </c>
      <c r="H322" s="86">
        <v>2</v>
      </c>
      <c r="I322" s="156">
        <f>IF(G322=Precios!$AW$4,Precios!$AX$4,IF(G322=Precios!$AW$5,Precios!$AX$5,IF(G322=Precios!$AW$6,Precios!$AX$6,IF(G322=Precios!$AW$7,Precios!$AX$7,IF(G322=Precios!$AW$8,Precios!$AX$8,IF(G322=Precios!$AW$9,Precios!$AX$9,IF(G322=Precios!$AW$10,Precios!$AX$10,IF(G322=Precios!$AW$11,Precios!$AX$11,IF(G322=Precios!$AW$12,Precios!$AX$12,IF(G322=Precios!$AW$13,Precios!$AX$13,IF(G322=Precios!$AW$14,Precios!$AX$14,IF(G322=Precios!$AW$15,Precios!$AX$15,IF(G322=Precios!$AW$16,Precios!$AX$16,IF(G322=Precios!$AW$17,Precios!$AX$17,IF(G322=Precios!$AW$18,Precios!$AX$18,0)))))))))))))))</f>
        <v>694.73684210526324</v>
      </c>
      <c r="J322" s="87">
        <v>2</v>
      </c>
      <c r="K322" s="88">
        <f>IF(J322=1,I322,IF(J322=2,I322*(1-Precios!$BA$3),0))</f>
        <v>660</v>
      </c>
      <c r="L322" s="88">
        <f t="shared" ref="L322:L366" si="36">+H322*K322</f>
        <v>1320</v>
      </c>
      <c r="M322" s="89">
        <f>+SUM(L322:L324)</f>
        <v>2090</v>
      </c>
      <c r="N322" s="90">
        <f>IF(J322=1,(+M322*Precios!$AY$3),0)</f>
        <v>0</v>
      </c>
      <c r="O322" s="91">
        <f>+M322-N322</f>
        <v>2090</v>
      </c>
      <c r="P322" s="92"/>
      <c r="Q322" s="93">
        <f>+O322-P322</f>
        <v>2090</v>
      </c>
      <c r="R322" s="94">
        <f>IF(J322=1,0,Q322)</f>
        <v>2090</v>
      </c>
      <c r="S322" s="145">
        <f>IF(J322=2,0,Q322)</f>
        <v>0</v>
      </c>
    </row>
    <row r="323" spans="1:19" x14ac:dyDescent="0.25">
      <c r="A323" s="95"/>
      <c r="B323" s="32"/>
      <c r="C323" s="26"/>
      <c r="D323" s="110"/>
      <c r="E323" s="110"/>
      <c r="F323" s="110"/>
      <c r="G323" s="32">
        <v>103</v>
      </c>
      <c r="H323" s="34">
        <v>1</v>
      </c>
      <c r="I323" s="157">
        <f>IF(G323=Precios!$AW$4,Precios!$AX$4,IF(G323=Precios!$AW$5,Precios!$AX$5,IF(G323=Precios!$AW$6,Precios!$AX$6,IF(G323=Precios!$AW$7,Precios!$AX$7,IF(G323=Precios!$AW$8,Precios!$AX$8,IF(G323=Precios!$AW$9,Precios!$AX$9,IF(G323=Precios!$AW$10,Precios!$AX$10,IF(G323=Precios!$AW$11,Precios!$AX$11,IF(G323=Precios!$AW$12,Precios!$AX$12,IF(G323=Precios!$AW$13,Precios!$AX$13,IF(G323=Precios!$AW$14,Precios!$AX$14,IF(G323=Precios!$AW$15,Precios!$AX$15,IF(G323=Precios!$AW$16,Precios!$AX$16,IF(G323=Precios!$AW$17,Precios!$AX$17,IF(G323=Precios!$AW$18,Precios!$AX$18,0)))))))))))))))</f>
        <v>463.15789473684214</v>
      </c>
      <c r="J323" s="32">
        <v>2</v>
      </c>
      <c r="K323" s="82">
        <f>IF(J323=1,I323,IF(J323=2,I323*(1-Precios!$BA$3),0))</f>
        <v>440</v>
      </c>
      <c r="L323" s="82">
        <f t="shared" si="36"/>
        <v>440</v>
      </c>
      <c r="M323" s="33"/>
      <c r="N323" s="28"/>
      <c r="O323" s="28"/>
      <c r="P323" s="28"/>
      <c r="Q323" s="28"/>
      <c r="R323" s="28"/>
      <c r="S323" s="96"/>
    </row>
    <row r="324" spans="1:19" ht="15.75" thickBot="1" x14ac:dyDescent="0.3">
      <c r="A324" s="97"/>
      <c r="B324" s="100"/>
      <c r="C324" s="98"/>
      <c r="D324" s="111"/>
      <c r="E324" s="111"/>
      <c r="F324" s="111"/>
      <c r="G324" s="100">
        <v>102</v>
      </c>
      <c r="H324" s="99">
        <v>1</v>
      </c>
      <c r="I324" s="158">
        <f>IF(G324=Precios!$AW$4,Precios!$AX$4,IF(G324=Precios!$AW$5,Precios!$AX$5,IF(G324=Precios!$AW$6,Precios!$AX$6,IF(G324=Precios!$AW$7,Precios!$AX$7,IF(G324=Precios!$AW$8,Precios!$AX$8,IF(G324=Precios!$AW$9,Precios!$AX$9,IF(G324=Precios!$AW$10,Precios!$AX$10,IF(G324=Precios!$AW$11,Precios!$AX$11,IF(G324=Precios!$AW$12,Precios!$AX$12,IF(G324=Precios!$AW$13,Precios!$AX$13,IF(G324=Precios!$AW$14,Precios!$AX$14,IF(G324=Precios!$AW$15,Precios!$AX$15,IF(G324=Precios!$AW$16,Precios!$AX$16,IF(G324=Precios!$AW$17,Precios!$AX$17,IF(G324=Precios!$AW$18,Precios!$AX$18,0)))))))))))))))</f>
        <v>347.36842105263162</v>
      </c>
      <c r="J324" s="100">
        <v>2</v>
      </c>
      <c r="K324" s="101">
        <f>IF(J324=1,I324,IF(J324=2,I324*(1-Precios!$BA$3),0))</f>
        <v>330</v>
      </c>
      <c r="L324" s="101">
        <f t="shared" si="36"/>
        <v>330</v>
      </c>
      <c r="M324" s="102"/>
      <c r="N324" s="103"/>
      <c r="O324" s="103"/>
      <c r="P324" s="103"/>
      <c r="Q324" s="103"/>
      <c r="R324" s="103"/>
      <c r="S324" s="104"/>
    </row>
    <row r="325" spans="1:19" x14ac:dyDescent="0.25">
      <c r="A325" s="84"/>
      <c r="B325" s="87"/>
      <c r="C325" s="85"/>
      <c r="D325" s="109"/>
      <c r="E325" s="109"/>
      <c r="F325" s="109"/>
      <c r="G325" s="87"/>
      <c r="H325" s="86"/>
      <c r="I325" s="156">
        <f>IF(G325=Precios!$AW$4,Precios!$AX$4,IF(G325=Precios!$AW$5,Precios!$AX$5,IF(G325=Precios!$AW$6,Precios!$AX$6,IF(G325=Precios!$AW$7,Precios!$AX$7,IF(G325=Precios!$AW$8,Precios!$AX$8,IF(G325=Precios!$AW$9,Precios!$AX$9,IF(G325=Precios!$AW$10,Precios!$AX$10,IF(G325=Precios!$AW$11,Precios!$AX$11,IF(G325=Precios!$AW$12,Precios!$AX$12,IF(G325=Precios!$AW$13,Precios!$AX$13,IF(G325=Precios!$AW$14,Precios!$AX$14,IF(G325=Precios!$AW$15,Precios!$AX$15,IF(G325=Precios!$AW$16,Precios!$AX$16,IF(G325=Precios!$AW$17,Precios!$AX$17,IF(G325=Precios!$AW$18,Precios!$AX$18,0)))))))))))))))</f>
        <v>0</v>
      </c>
      <c r="J325" s="87"/>
      <c r="K325" s="88">
        <f>IF(J325=1,I325,IF(J325=2,I325*(1-Precios!$BA$3),0))</f>
        <v>0</v>
      </c>
      <c r="L325" s="88">
        <f t="shared" si="36"/>
        <v>0</v>
      </c>
      <c r="M325" s="89">
        <f>+SUM(L325:L327)</f>
        <v>0</v>
      </c>
      <c r="N325" s="90">
        <f>IF(J325=1,(+M325*Precios!$AY$3),0)</f>
        <v>0</v>
      </c>
      <c r="O325" s="91">
        <f>+M325-N325</f>
        <v>0</v>
      </c>
      <c r="P325" s="92"/>
      <c r="Q325" s="93">
        <f>+O325-P325</f>
        <v>0</v>
      </c>
      <c r="R325" s="94">
        <f>IF(J325=1,0,Q325)</f>
        <v>0</v>
      </c>
      <c r="S325" s="145">
        <f>IF(J325=2,0,Q325)</f>
        <v>0</v>
      </c>
    </row>
    <row r="326" spans="1:19" x14ac:dyDescent="0.25">
      <c r="A326" s="95"/>
      <c r="B326" s="32"/>
      <c r="C326" s="26"/>
      <c r="D326" s="110"/>
      <c r="E326" s="110"/>
      <c r="F326" s="110"/>
      <c r="G326" s="32"/>
      <c r="H326" s="34"/>
      <c r="I326" s="157">
        <f>IF(G326=Precios!$AW$4,Precios!$AX$4,IF(G326=Precios!$AW$5,Precios!$AX$5,IF(G326=Precios!$AW$6,Precios!$AX$6,IF(G326=Precios!$AW$7,Precios!$AX$7,IF(G326=Precios!$AW$8,Precios!$AX$8,IF(G326=Precios!$AW$9,Precios!$AX$9,IF(G326=Precios!$AW$10,Precios!$AX$10,IF(G326=Precios!$AW$11,Precios!$AX$11,IF(G326=Precios!$AW$12,Precios!$AX$12,IF(G326=Precios!$AW$13,Precios!$AX$13,IF(G326=Precios!$AW$14,Precios!$AX$14,IF(G326=Precios!$AW$15,Precios!$AX$15,IF(G326=Precios!$AW$16,Precios!$AX$16,IF(G326=Precios!$AW$17,Precios!$AX$17,IF(G326=Precios!$AW$18,Precios!$AX$18,0)))))))))))))))</f>
        <v>0</v>
      </c>
      <c r="J326" s="32"/>
      <c r="K326" s="82">
        <f>IF(J326=1,I326,IF(J326=2,I326*(1-Precios!$BA$3),0))</f>
        <v>0</v>
      </c>
      <c r="L326" s="82">
        <f t="shared" si="36"/>
        <v>0</v>
      </c>
      <c r="M326" s="33"/>
      <c r="N326" s="28"/>
      <c r="O326" s="28"/>
      <c r="P326" s="28"/>
      <c r="Q326" s="28"/>
      <c r="R326" s="28"/>
      <c r="S326" s="96"/>
    </row>
    <row r="327" spans="1:19" ht="15.75" thickBot="1" x14ac:dyDescent="0.3">
      <c r="A327" s="97"/>
      <c r="B327" s="100"/>
      <c r="C327" s="98"/>
      <c r="D327" s="111"/>
      <c r="E327" s="111"/>
      <c r="F327" s="111"/>
      <c r="G327" s="100"/>
      <c r="H327" s="99"/>
      <c r="I327" s="158">
        <f>IF(G327=Precios!$AW$4,Precios!$AX$4,IF(G327=Precios!$AW$5,Precios!$AX$5,IF(G327=Precios!$AW$6,Precios!$AX$6,IF(G327=Precios!$AW$7,Precios!$AX$7,IF(G327=Precios!$AW$8,Precios!$AX$8,IF(G327=Precios!$AW$9,Precios!$AX$9,IF(G327=Precios!$AW$10,Precios!$AX$10,IF(G327=Precios!$AW$11,Precios!$AX$11,IF(G327=Precios!$AW$12,Precios!$AX$12,IF(G327=Precios!$AW$13,Precios!$AX$13,IF(G327=Precios!$AW$14,Precios!$AX$14,IF(G327=Precios!$AW$15,Precios!$AX$15,IF(G327=Precios!$AW$16,Precios!$AX$16,IF(G327=Precios!$AW$17,Precios!$AX$17,IF(G327=Precios!$AW$18,Precios!$AX$18,0)))))))))))))))</f>
        <v>0</v>
      </c>
      <c r="J327" s="100"/>
      <c r="K327" s="101">
        <f>IF(J327=1,I327,IF(J327=2,I327*(1-Precios!$BA$3),0))</f>
        <v>0</v>
      </c>
      <c r="L327" s="101">
        <f t="shared" si="36"/>
        <v>0</v>
      </c>
      <c r="M327" s="102"/>
      <c r="N327" s="103"/>
      <c r="O327" s="103"/>
      <c r="P327" s="103"/>
      <c r="Q327" s="103"/>
      <c r="R327" s="103"/>
      <c r="S327" s="104"/>
    </row>
    <row r="328" spans="1:19" x14ac:dyDescent="0.25">
      <c r="A328" s="84"/>
      <c r="B328" s="87"/>
      <c r="C328" s="85"/>
      <c r="D328" s="109"/>
      <c r="E328" s="109"/>
      <c r="F328" s="109"/>
      <c r="G328" s="87"/>
      <c r="H328" s="86"/>
      <c r="I328" s="156">
        <f>IF(G328=Precios!$AW$4,Precios!$AX$4,IF(G328=Precios!$AW$5,Precios!$AX$5,IF(G328=Precios!$AW$6,Precios!$AX$6,IF(G328=Precios!$AW$7,Precios!$AX$7,IF(G328=Precios!$AW$8,Precios!$AX$8,IF(G328=Precios!$AW$9,Precios!$AX$9,IF(G328=Precios!$AW$10,Precios!$AX$10,IF(G328=Precios!$AW$11,Precios!$AX$11,IF(G328=Precios!$AW$12,Precios!$AX$12,IF(G328=Precios!$AW$13,Precios!$AX$13,IF(G328=Precios!$AW$14,Precios!$AX$14,IF(G328=Precios!$AW$15,Precios!$AX$15,IF(G328=Precios!$AW$16,Precios!$AX$16,IF(G328=Precios!$AW$17,Precios!$AX$17,IF(G328=Precios!$AW$18,Precios!$AX$18,0)))))))))))))))</f>
        <v>0</v>
      </c>
      <c r="J328" s="87"/>
      <c r="K328" s="88">
        <f>IF(J328=1,I328,IF(J328=2,I328*(1-Precios!$BA$3),0))</f>
        <v>0</v>
      </c>
      <c r="L328" s="88">
        <f t="shared" si="36"/>
        <v>0</v>
      </c>
      <c r="M328" s="89">
        <f>+SUM(L328:L330)</f>
        <v>0</v>
      </c>
      <c r="N328" s="90">
        <f>IF(J328=1,(+M328*Precios!$AY$3),0)</f>
        <v>0</v>
      </c>
      <c r="O328" s="91">
        <f>+M328-N328</f>
        <v>0</v>
      </c>
      <c r="P328" s="92"/>
      <c r="Q328" s="93">
        <f>+O328-P328</f>
        <v>0</v>
      </c>
      <c r="R328" s="94">
        <f>IF(J328=1,0,Q328)</f>
        <v>0</v>
      </c>
      <c r="S328" s="145">
        <f>IF(J328=2,0,Q328)</f>
        <v>0</v>
      </c>
    </row>
    <row r="329" spans="1:19" x14ac:dyDescent="0.25">
      <c r="A329" s="95"/>
      <c r="B329" s="32"/>
      <c r="C329" s="26"/>
      <c r="D329" s="110"/>
      <c r="E329" s="110"/>
      <c r="F329" s="110"/>
      <c r="G329" s="32"/>
      <c r="H329" s="34"/>
      <c r="I329" s="157">
        <f>IF(G329=Precios!$AW$4,Precios!$AX$4,IF(G329=Precios!$AW$5,Precios!$AX$5,IF(G329=Precios!$AW$6,Precios!$AX$6,IF(G329=Precios!$AW$7,Precios!$AX$7,IF(G329=Precios!$AW$8,Precios!$AX$8,IF(G329=Precios!$AW$9,Precios!$AX$9,IF(G329=Precios!$AW$10,Precios!$AX$10,IF(G329=Precios!$AW$11,Precios!$AX$11,IF(G329=Precios!$AW$12,Precios!$AX$12,IF(G329=Precios!$AW$13,Precios!$AX$13,IF(G329=Precios!$AW$14,Precios!$AX$14,IF(G329=Precios!$AW$15,Precios!$AX$15,IF(G329=Precios!$AW$16,Precios!$AX$16,IF(G329=Precios!$AW$17,Precios!$AX$17,IF(G329=Precios!$AW$18,Precios!$AX$18,0)))))))))))))))</f>
        <v>0</v>
      </c>
      <c r="J329" s="32"/>
      <c r="K329" s="82">
        <f>IF(J329=1,I329,IF(J329=2,I329*(1-Precios!$BA$3),0))</f>
        <v>0</v>
      </c>
      <c r="L329" s="82">
        <f t="shared" si="36"/>
        <v>0</v>
      </c>
      <c r="M329" s="33"/>
      <c r="N329" s="28"/>
      <c r="O329" s="28"/>
      <c r="P329" s="28"/>
      <c r="Q329" s="28"/>
      <c r="R329" s="28"/>
      <c r="S329" s="96"/>
    </row>
    <row r="330" spans="1:19" ht="15.75" thickBot="1" x14ac:dyDescent="0.3">
      <c r="A330" s="97"/>
      <c r="B330" s="100"/>
      <c r="C330" s="98"/>
      <c r="D330" s="111"/>
      <c r="E330" s="111"/>
      <c r="F330" s="111"/>
      <c r="G330" s="100"/>
      <c r="H330" s="99"/>
      <c r="I330" s="158">
        <f>IF(G330=Precios!$AW$4,Precios!$AX$4,IF(G330=Precios!$AW$5,Precios!$AX$5,IF(G330=Precios!$AW$6,Precios!$AX$6,IF(G330=Precios!$AW$7,Precios!$AX$7,IF(G330=Precios!$AW$8,Precios!$AX$8,IF(G330=Precios!$AW$9,Precios!$AX$9,IF(G330=Precios!$AW$10,Precios!$AX$10,IF(G330=Precios!$AW$11,Precios!$AX$11,IF(G330=Precios!$AW$12,Precios!$AX$12,IF(G330=Precios!$AW$13,Precios!$AX$13,IF(G330=Precios!$AW$14,Precios!$AX$14,IF(G330=Precios!$AW$15,Precios!$AX$15,IF(G330=Precios!$AW$16,Precios!$AX$16,IF(G330=Precios!$AW$17,Precios!$AX$17,IF(G330=Precios!$AW$18,Precios!$AX$18,0)))))))))))))))</f>
        <v>0</v>
      </c>
      <c r="J330" s="100"/>
      <c r="K330" s="101">
        <f>IF(J330=1,I330,IF(J330=2,I330*(1-Precios!$BA$3),0))</f>
        <v>0</v>
      </c>
      <c r="L330" s="101">
        <f t="shared" si="36"/>
        <v>0</v>
      </c>
      <c r="M330" s="102"/>
      <c r="N330" s="103"/>
      <c r="O330" s="103"/>
      <c r="P330" s="103"/>
      <c r="Q330" s="103"/>
      <c r="R330" s="103"/>
      <c r="S330" s="104"/>
    </row>
    <row r="331" spans="1:19" x14ac:dyDescent="0.25">
      <c r="A331" s="84"/>
      <c r="B331" s="87"/>
      <c r="C331" s="85"/>
      <c r="D331" s="109"/>
      <c r="E331" s="109"/>
      <c r="F331" s="109"/>
      <c r="G331" s="87"/>
      <c r="H331" s="86"/>
      <c r="I331" s="156">
        <f>IF(G331=Precios!$AW$4,Precios!$AX$4,IF(G331=Precios!$AW$5,Precios!$AX$5,IF(G331=Precios!$AW$6,Precios!$AX$6,IF(G331=Precios!$AW$7,Precios!$AX$7,IF(G331=Precios!$AW$8,Precios!$AX$8,IF(G331=Precios!$AW$9,Precios!$AX$9,IF(G331=Precios!$AW$10,Precios!$AX$10,IF(G331=Precios!$AW$11,Precios!$AX$11,IF(G331=Precios!$AW$12,Precios!$AX$12,IF(G331=Precios!$AW$13,Precios!$AX$13,IF(G331=Precios!$AW$14,Precios!$AX$14,IF(G331=Precios!$AW$15,Precios!$AX$15,IF(G331=Precios!$AW$16,Precios!$AX$16,IF(G331=Precios!$AW$17,Precios!$AX$17,IF(G331=Precios!$AW$18,Precios!$AX$18,0)))))))))))))))</f>
        <v>0</v>
      </c>
      <c r="J331" s="87"/>
      <c r="K331" s="88">
        <f>IF(J331=1,I331,IF(J331=2,I331*(1-Precios!$BA$3),0))</f>
        <v>0</v>
      </c>
      <c r="L331" s="88">
        <f t="shared" si="36"/>
        <v>0</v>
      </c>
      <c r="M331" s="89">
        <f>+SUM(L331:L333)</f>
        <v>0</v>
      </c>
      <c r="N331" s="90">
        <f>IF(J331=1,(+M331*Precios!$AY$3),0)</f>
        <v>0</v>
      </c>
      <c r="O331" s="91">
        <f>+M331-N331</f>
        <v>0</v>
      </c>
      <c r="P331" s="92"/>
      <c r="Q331" s="93">
        <f>+O331-P331</f>
        <v>0</v>
      </c>
      <c r="R331" s="94">
        <f>IF(J331=1,0,Q331)</f>
        <v>0</v>
      </c>
      <c r="S331" s="145">
        <f>IF(J331=2,0,Q331)</f>
        <v>0</v>
      </c>
    </row>
    <row r="332" spans="1:19" x14ac:dyDescent="0.25">
      <c r="A332" s="95"/>
      <c r="B332" s="32"/>
      <c r="C332" s="26"/>
      <c r="D332" s="110"/>
      <c r="E332" s="110"/>
      <c r="F332" s="110"/>
      <c r="G332" s="32"/>
      <c r="H332" s="34"/>
      <c r="I332" s="157">
        <f>IF(G332=Precios!$AW$4,Precios!$AX$4,IF(G332=Precios!$AW$5,Precios!$AX$5,IF(G332=Precios!$AW$6,Precios!$AX$6,IF(G332=Precios!$AW$7,Precios!$AX$7,IF(G332=Precios!$AW$8,Precios!$AX$8,IF(G332=Precios!$AW$9,Precios!$AX$9,IF(G332=Precios!$AW$10,Precios!$AX$10,IF(G332=Precios!$AW$11,Precios!$AX$11,IF(G332=Precios!$AW$12,Precios!$AX$12,IF(G332=Precios!$AW$13,Precios!$AX$13,IF(G332=Precios!$AW$14,Precios!$AX$14,IF(G332=Precios!$AW$15,Precios!$AX$15,IF(G332=Precios!$AW$16,Precios!$AX$16,IF(G332=Precios!$AW$17,Precios!$AX$17,IF(G332=Precios!$AW$18,Precios!$AX$18,0)))))))))))))))</f>
        <v>0</v>
      </c>
      <c r="J332" s="32"/>
      <c r="K332" s="82">
        <f>IF(J332=1,I332,IF(J332=2,I332*(1-Precios!$BA$3),0))</f>
        <v>0</v>
      </c>
      <c r="L332" s="82">
        <f t="shared" si="36"/>
        <v>0</v>
      </c>
      <c r="M332" s="33"/>
      <c r="N332" s="28"/>
      <c r="O332" s="28"/>
      <c r="P332" s="28"/>
      <c r="Q332" s="28"/>
      <c r="R332" s="28"/>
      <c r="S332" s="96"/>
    </row>
    <row r="333" spans="1:19" ht="15.75" thickBot="1" x14ac:dyDescent="0.3">
      <c r="A333" s="97"/>
      <c r="B333" s="100"/>
      <c r="C333" s="98"/>
      <c r="D333" s="111"/>
      <c r="E333" s="111"/>
      <c r="F333" s="111"/>
      <c r="G333" s="100"/>
      <c r="H333" s="99"/>
      <c r="I333" s="158">
        <f>IF(G333=Precios!$AW$4,Precios!$AX$4,IF(G333=Precios!$AW$5,Precios!$AX$5,IF(G333=Precios!$AW$6,Precios!$AX$6,IF(G333=Precios!$AW$7,Precios!$AX$7,IF(G333=Precios!$AW$8,Precios!$AX$8,IF(G333=Precios!$AW$9,Precios!$AX$9,IF(G333=Precios!$AW$10,Precios!$AX$10,IF(G333=Precios!$AW$11,Precios!$AX$11,IF(G333=Precios!$AW$12,Precios!$AX$12,IF(G333=Precios!$AW$13,Precios!$AX$13,IF(G333=Precios!$AW$14,Precios!$AX$14,IF(G333=Precios!$AW$15,Precios!$AX$15,IF(G333=Precios!$AW$16,Precios!$AX$16,IF(G333=Precios!$AW$17,Precios!$AX$17,IF(G333=Precios!$AW$18,Precios!$AX$18,0)))))))))))))))</f>
        <v>0</v>
      </c>
      <c r="J333" s="100"/>
      <c r="K333" s="101">
        <f>IF(J333=1,I333,IF(J333=2,I333*(1-Precios!$BA$3),0))</f>
        <v>0</v>
      </c>
      <c r="L333" s="101">
        <f t="shared" si="36"/>
        <v>0</v>
      </c>
      <c r="M333" s="102"/>
      <c r="N333" s="103"/>
      <c r="O333" s="103"/>
      <c r="P333" s="103"/>
      <c r="Q333" s="103"/>
      <c r="R333" s="103"/>
      <c r="S333" s="104"/>
    </row>
    <row r="334" spans="1:19" x14ac:dyDescent="0.25">
      <c r="A334" s="84"/>
      <c r="B334" s="87"/>
      <c r="C334" s="85"/>
      <c r="D334" s="109"/>
      <c r="E334" s="109"/>
      <c r="F334" s="109"/>
      <c r="G334" s="87"/>
      <c r="H334" s="86"/>
      <c r="I334" s="156">
        <f>IF(G334=Precios!$AW$4,Precios!$AX$4,IF(G334=Precios!$AW$5,Precios!$AX$5,IF(G334=Precios!$AW$6,Precios!$AX$6,IF(G334=Precios!$AW$7,Precios!$AX$7,IF(G334=Precios!$AW$8,Precios!$AX$8,IF(G334=Precios!$AW$9,Precios!$AX$9,IF(G334=Precios!$AW$10,Precios!$AX$10,IF(G334=Precios!$AW$11,Precios!$AX$11,IF(G334=Precios!$AW$12,Precios!$AX$12,IF(G334=Precios!$AW$13,Precios!$AX$13,IF(G334=Precios!$AW$14,Precios!$AX$14,IF(G334=Precios!$AW$15,Precios!$AX$15,IF(G334=Precios!$AW$16,Precios!$AX$16,IF(G334=Precios!$AW$17,Precios!$AX$17,IF(G334=Precios!$AW$18,Precios!$AX$18,0)))))))))))))))</f>
        <v>0</v>
      </c>
      <c r="J334" s="87"/>
      <c r="K334" s="88">
        <f>IF(J334=1,I334,IF(J334=2,I334*(1-Precios!$BA$3),0))</f>
        <v>0</v>
      </c>
      <c r="L334" s="88">
        <f t="shared" si="36"/>
        <v>0</v>
      </c>
      <c r="M334" s="89">
        <f>+SUM(L334:L336)</f>
        <v>0</v>
      </c>
      <c r="N334" s="90">
        <f>IF(J334=1,(+M334*Precios!$AY$3),0)</f>
        <v>0</v>
      </c>
      <c r="O334" s="91">
        <f>+M334-N334</f>
        <v>0</v>
      </c>
      <c r="P334" s="92"/>
      <c r="Q334" s="93">
        <f>+O334-P334</f>
        <v>0</v>
      </c>
      <c r="R334" s="94">
        <f>IF(J334=1,0,Q334)</f>
        <v>0</v>
      </c>
      <c r="S334" s="145">
        <f>IF(J334=2,0,Q334)</f>
        <v>0</v>
      </c>
    </row>
    <row r="335" spans="1:19" x14ac:dyDescent="0.25">
      <c r="A335" s="95"/>
      <c r="B335" s="32"/>
      <c r="C335" s="26"/>
      <c r="D335" s="110"/>
      <c r="E335" s="110"/>
      <c r="F335" s="110"/>
      <c r="G335" s="32"/>
      <c r="H335" s="34"/>
      <c r="I335" s="157">
        <f>IF(G335=Precios!$AW$4,Precios!$AX$4,IF(G335=Precios!$AW$5,Precios!$AX$5,IF(G335=Precios!$AW$6,Precios!$AX$6,IF(G335=Precios!$AW$7,Precios!$AX$7,IF(G335=Precios!$AW$8,Precios!$AX$8,IF(G335=Precios!$AW$9,Precios!$AX$9,IF(G335=Precios!$AW$10,Precios!$AX$10,IF(G335=Precios!$AW$11,Precios!$AX$11,IF(G335=Precios!$AW$12,Precios!$AX$12,IF(G335=Precios!$AW$13,Precios!$AX$13,IF(G335=Precios!$AW$14,Precios!$AX$14,IF(G335=Precios!$AW$15,Precios!$AX$15,IF(G335=Precios!$AW$16,Precios!$AX$16,IF(G335=Precios!$AW$17,Precios!$AX$17,IF(G335=Precios!$AW$18,Precios!$AX$18,0)))))))))))))))</f>
        <v>0</v>
      </c>
      <c r="J335" s="32"/>
      <c r="K335" s="82">
        <f>IF(J335=1,I335,IF(J335=2,I335*(1-Precios!$BA$3),0))</f>
        <v>0</v>
      </c>
      <c r="L335" s="82">
        <f t="shared" si="36"/>
        <v>0</v>
      </c>
      <c r="M335" s="33"/>
      <c r="N335" s="28"/>
      <c r="O335" s="28"/>
      <c r="P335" s="28"/>
      <c r="Q335" s="28"/>
      <c r="R335" s="28"/>
      <c r="S335" s="96"/>
    </row>
    <row r="336" spans="1:19" ht="15.75" thickBot="1" x14ac:dyDescent="0.3">
      <c r="A336" s="97"/>
      <c r="B336" s="100"/>
      <c r="C336" s="98"/>
      <c r="D336" s="111"/>
      <c r="E336" s="111"/>
      <c r="F336" s="111"/>
      <c r="G336" s="100"/>
      <c r="H336" s="99"/>
      <c r="I336" s="158">
        <f>IF(G336=Precios!$AW$4,Precios!$AX$4,IF(G336=Precios!$AW$5,Precios!$AX$5,IF(G336=Precios!$AW$6,Precios!$AX$6,IF(G336=Precios!$AW$7,Precios!$AX$7,IF(G336=Precios!$AW$8,Precios!$AX$8,IF(G336=Precios!$AW$9,Precios!$AX$9,IF(G336=Precios!$AW$10,Precios!$AX$10,IF(G336=Precios!$AW$11,Precios!$AX$11,IF(G336=Precios!$AW$12,Precios!$AX$12,IF(G336=Precios!$AW$13,Precios!$AX$13,IF(G336=Precios!$AW$14,Precios!$AX$14,IF(G336=Precios!$AW$15,Precios!$AX$15,IF(G336=Precios!$AW$16,Precios!$AX$16,IF(G336=Precios!$AW$17,Precios!$AX$17,IF(G336=Precios!$AW$18,Precios!$AX$18,0)))))))))))))))</f>
        <v>0</v>
      </c>
      <c r="J336" s="100"/>
      <c r="K336" s="101">
        <f>IF(J336=1,I336,IF(J336=2,I336*(1-Precios!$BA$3),0))</f>
        <v>0</v>
      </c>
      <c r="L336" s="101">
        <f t="shared" si="36"/>
        <v>0</v>
      </c>
      <c r="M336" s="102"/>
      <c r="N336" s="103"/>
      <c r="O336" s="103"/>
      <c r="P336" s="103"/>
      <c r="Q336" s="103"/>
      <c r="R336" s="103"/>
      <c r="S336" s="104"/>
    </row>
    <row r="337" spans="1:19" x14ac:dyDescent="0.25">
      <c r="A337" s="84"/>
      <c r="B337" s="87"/>
      <c r="C337" s="85"/>
      <c r="D337" s="109"/>
      <c r="E337" s="109"/>
      <c r="F337" s="109"/>
      <c r="G337" s="87"/>
      <c r="H337" s="86"/>
      <c r="I337" s="156">
        <f>IF(G337=Precios!$AW$4,Precios!$AX$4,IF(G337=Precios!$AW$5,Precios!$AX$5,IF(G337=Precios!$AW$6,Precios!$AX$6,IF(G337=Precios!$AW$7,Precios!$AX$7,IF(G337=Precios!$AW$8,Precios!$AX$8,IF(G337=Precios!$AW$9,Precios!$AX$9,IF(G337=Precios!$AW$10,Precios!$AX$10,IF(G337=Precios!$AW$11,Precios!$AX$11,IF(G337=Precios!$AW$12,Precios!$AX$12,IF(G337=Precios!$AW$13,Precios!$AX$13,IF(G337=Precios!$AW$14,Precios!$AX$14,IF(G337=Precios!$AW$15,Precios!$AX$15,IF(G337=Precios!$AW$16,Precios!$AX$16,IF(G337=Precios!$AW$17,Precios!$AX$17,IF(G337=Precios!$AW$18,Precios!$AX$18,0)))))))))))))))</f>
        <v>0</v>
      </c>
      <c r="J337" s="87"/>
      <c r="K337" s="88">
        <f>IF(J337=1,I337,IF(J337=2,I337*(1-Precios!$BA$3),0))</f>
        <v>0</v>
      </c>
      <c r="L337" s="88">
        <f t="shared" ref="L337:L348" si="37">+H337*K337</f>
        <v>0</v>
      </c>
      <c r="M337" s="89">
        <f>+SUM(L337:L339)</f>
        <v>0</v>
      </c>
      <c r="N337" s="90">
        <f>IF(J337=1,(+M337*Precios!$AY$3),0)</f>
        <v>0</v>
      </c>
      <c r="O337" s="91">
        <f>+M337-N337</f>
        <v>0</v>
      </c>
      <c r="P337" s="92"/>
      <c r="Q337" s="93">
        <f>+O337-P337</f>
        <v>0</v>
      </c>
      <c r="R337" s="94">
        <f>IF(J337=1,0,Q337)</f>
        <v>0</v>
      </c>
      <c r="S337" s="145">
        <f>IF(J337=2,0,Q337)</f>
        <v>0</v>
      </c>
    </row>
    <row r="338" spans="1:19" x14ac:dyDescent="0.25">
      <c r="A338" s="95"/>
      <c r="B338" s="32"/>
      <c r="C338" s="26"/>
      <c r="D338" s="110"/>
      <c r="E338" s="110"/>
      <c r="F338" s="110"/>
      <c r="G338" s="32"/>
      <c r="H338" s="34"/>
      <c r="I338" s="157">
        <f>IF(G338=Precios!$AW$4,Precios!$AX$4,IF(G338=Precios!$AW$5,Precios!$AX$5,IF(G338=Precios!$AW$6,Precios!$AX$6,IF(G338=Precios!$AW$7,Precios!$AX$7,IF(G338=Precios!$AW$8,Precios!$AX$8,IF(G338=Precios!$AW$9,Precios!$AX$9,IF(G338=Precios!$AW$10,Precios!$AX$10,IF(G338=Precios!$AW$11,Precios!$AX$11,IF(G338=Precios!$AW$12,Precios!$AX$12,IF(G338=Precios!$AW$13,Precios!$AX$13,IF(G338=Precios!$AW$14,Precios!$AX$14,IF(G338=Precios!$AW$15,Precios!$AX$15,IF(G338=Precios!$AW$16,Precios!$AX$16,IF(G338=Precios!$AW$17,Precios!$AX$17,IF(G338=Precios!$AW$18,Precios!$AX$18,0)))))))))))))))</f>
        <v>0</v>
      </c>
      <c r="J338" s="32"/>
      <c r="K338" s="82">
        <f>IF(J338=1,I338,IF(J338=2,I338*(1-Precios!$BA$3),0))</f>
        <v>0</v>
      </c>
      <c r="L338" s="82">
        <f t="shared" si="37"/>
        <v>0</v>
      </c>
      <c r="M338" s="33"/>
      <c r="N338" s="28"/>
      <c r="O338" s="28"/>
      <c r="P338" s="28"/>
      <c r="Q338" s="28"/>
      <c r="R338" s="28"/>
      <c r="S338" s="96"/>
    </row>
    <row r="339" spans="1:19" ht="15.75" thickBot="1" x14ac:dyDescent="0.3">
      <c r="A339" s="97"/>
      <c r="B339" s="100"/>
      <c r="C339" s="98"/>
      <c r="D339" s="111"/>
      <c r="E339" s="111"/>
      <c r="F339" s="111"/>
      <c r="G339" s="100"/>
      <c r="H339" s="99"/>
      <c r="I339" s="158">
        <f>IF(G339=Precios!$AW$4,Precios!$AX$4,IF(G339=Precios!$AW$5,Precios!$AX$5,IF(G339=Precios!$AW$6,Precios!$AX$6,IF(G339=Precios!$AW$7,Precios!$AX$7,IF(G339=Precios!$AW$8,Precios!$AX$8,IF(G339=Precios!$AW$9,Precios!$AX$9,IF(G339=Precios!$AW$10,Precios!$AX$10,IF(G339=Precios!$AW$11,Precios!$AX$11,IF(G339=Precios!$AW$12,Precios!$AX$12,IF(G339=Precios!$AW$13,Precios!$AX$13,IF(G339=Precios!$AW$14,Precios!$AX$14,IF(G339=Precios!$AW$15,Precios!$AX$15,IF(G339=Precios!$AW$16,Precios!$AX$16,IF(G339=Precios!$AW$17,Precios!$AX$17,IF(G339=Precios!$AW$18,Precios!$AX$18,0)))))))))))))))</f>
        <v>0</v>
      </c>
      <c r="J339" s="100"/>
      <c r="K339" s="101">
        <f>IF(J339=1,I339,IF(J339=2,I339*(1-Precios!$BA$3),0))</f>
        <v>0</v>
      </c>
      <c r="L339" s="101">
        <f t="shared" si="37"/>
        <v>0</v>
      </c>
      <c r="M339" s="102"/>
      <c r="N339" s="103"/>
      <c r="O339" s="103"/>
      <c r="P339" s="103"/>
      <c r="Q339" s="103"/>
      <c r="R339" s="103"/>
      <c r="S339" s="104"/>
    </row>
    <row r="340" spans="1:19" x14ac:dyDescent="0.25">
      <c r="A340" s="84"/>
      <c r="B340" s="87"/>
      <c r="C340" s="85"/>
      <c r="D340" s="109"/>
      <c r="E340" s="109"/>
      <c r="F340" s="109"/>
      <c r="G340" s="87"/>
      <c r="H340" s="86"/>
      <c r="I340" s="156">
        <f>IF(G340=Precios!$AW$4,Precios!$AX$4,IF(G340=Precios!$AW$5,Precios!$AX$5,IF(G340=Precios!$AW$6,Precios!$AX$6,IF(G340=Precios!$AW$7,Precios!$AX$7,IF(G340=Precios!$AW$8,Precios!$AX$8,IF(G340=Precios!$AW$9,Precios!$AX$9,IF(G340=Precios!$AW$10,Precios!$AX$10,IF(G340=Precios!$AW$11,Precios!$AX$11,IF(G340=Precios!$AW$12,Precios!$AX$12,IF(G340=Precios!$AW$13,Precios!$AX$13,IF(G340=Precios!$AW$14,Precios!$AX$14,IF(G340=Precios!$AW$15,Precios!$AX$15,IF(G340=Precios!$AW$16,Precios!$AX$16,IF(G340=Precios!$AW$17,Precios!$AX$17,IF(G340=Precios!$AW$18,Precios!$AX$18,0)))))))))))))))</f>
        <v>0</v>
      </c>
      <c r="J340" s="87"/>
      <c r="K340" s="88">
        <f>IF(J340=1,I340,IF(J340=2,I340*(1-Precios!$BA$3),0))</f>
        <v>0</v>
      </c>
      <c r="L340" s="88">
        <f t="shared" si="37"/>
        <v>0</v>
      </c>
      <c r="M340" s="89">
        <f>+SUM(L340:L342)</f>
        <v>0</v>
      </c>
      <c r="N340" s="90">
        <f>IF(J340=1,(+M340*Precios!$AY$3),0)</f>
        <v>0</v>
      </c>
      <c r="O340" s="91">
        <f>+M340-N340</f>
        <v>0</v>
      </c>
      <c r="P340" s="92"/>
      <c r="Q340" s="93">
        <f>+O340-P340</f>
        <v>0</v>
      </c>
      <c r="R340" s="94">
        <f>IF(J340=1,0,Q340)</f>
        <v>0</v>
      </c>
      <c r="S340" s="145">
        <f>IF(J340=2,0,Q340)</f>
        <v>0</v>
      </c>
    </row>
    <row r="341" spans="1:19" x14ac:dyDescent="0.25">
      <c r="A341" s="95"/>
      <c r="B341" s="32"/>
      <c r="C341" s="26"/>
      <c r="D341" s="110"/>
      <c r="E341" s="110"/>
      <c r="F341" s="110"/>
      <c r="G341" s="32"/>
      <c r="H341" s="34"/>
      <c r="I341" s="157">
        <f>IF(G341=Precios!$AW$4,Precios!$AX$4,IF(G341=Precios!$AW$5,Precios!$AX$5,IF(G341=Precios!$AW$6,Precios!$AX$6,IF(G341=Precios!$AW$7,Precios!$AX$7,IF(G341=Precios!$AW$8,Precios!$AX$8,IF(G341=Precios!$AW$9,Precios!$AX$9,IF(G341=Precios!$AW$10,Precios!$AX$10,IF(G341=Precios!$AW$11,Precios!$AX$11,IF(G341=Precios!$AW$12,Precios!$AX$12,IF(G341=Precios!$AW$13,Precios!$AX$13,IF(G341=Precios!$AW$14,Precios!$AX$14,IF(G341=Precios!$AW$15,Precios!$AX$15,IF(G341=Precios!$AW$16,Precios!$AX$16,IF(G341=Precios!$AW$17,Precios!$AX$17,IF(G341=Precios!$AW$18,Precios!$AX$18,0)))))))))))))))</f>
        <v>0</v>
      </c>
      <c r="J341" s="32"/>
      <c r="K341" s="82">
        <f>IF(J341=1,I341,IF(J341=2,I341*(1-Precios!$BA$3),0))</f>
        <v>0</v>
      </c>
      <c r="L341" s="82">
        <f t="shared" si="37"/>
        <v>0</v>
      </c>
      <c r="M341" s="33"/>
      <c r="N341" s="28"/>
      <c r="O341" s="28"/>
      <c r="P341" s="28"/>
      <c r="Q341" s="28"/>
      <c r="R341" s="28"/>
      <c r="S341" s="96"/>
    </row>
    <row r="342" spans="1:19" ht="15.75" thickBot="1" x14ac:dyDescent="0.3">
      <c r="A342" s="97"/>
      <c r="B342" s="100"/>
      <c r="C342" s="98"/>
      <c r="D342" s="111"/>
      <c r="E342" s="111"/>
      <c r="F342" s="111"/>
      <c r="G342" s="100"/>
      <c r="H342" s="99"/>
      <c r="I342" s="158">
        <f>IF(G342=Precios!$AW$4,Precios!$AX$4,IF(G342=Precios!$AW$5,Precios!$AX$5,IF(G342=Precios!$AW$6,Precios!$AX$6,IF(G342=Precios!$AW$7,Precios!$AX$7,IF(G342=Precios!$AW$8,Precios!$AX$8,IF(G342=Precios!$AW$9,Precios!$AX$9,IF(G342=Precios!$AW$10,Precios!$AX$10,IF(G342=Precios!$AW$11,Precios!$AX$11,IF(G342=Precios!$AW$12,Precios!$AX$12,IF(G342=Precios!$AW$13,Precios!$AX$13,IF(G342=Precios!$AW$14,Precios!$AX$14,IF(G342=Precios!$AW$15,Precios!$AX$15,IF(G342=Precios!$AW$16,Precios!$AX$16,IF(G342=Precios!$AW$17,Precios!$AX$17,IF(G342=Precios!$AW$18,Precios!$AX$18,0)))))))))))))))</f>
        <v>0</v>
      </c>
      <c r="J342" s="100"/>
      <c r="K342" s="101">
        <f>IF(J342=1,I342,IF(J342=2,I342*(1-Precios!$BA$3),0))</f>
        <v>0</v>
      </c>
      <c r="L342" s="101">
        <f t="shared" si="37"/>
        <v>0</v>
      </c>
      <c r="M342" s="102"/>
      <c r="N342" s="103"/>
      <c r="O342" s="103"/>
      <c r="P342" s="103"/>
      <c r="Q342" s="103"/>
      <c r="R342" s="103"/>
      <c r="S342" s="104"/>
    </row>
    <row r="343" spans="1:19" x14ac:dyDescent="0.25">
      <c r="A343" s="84"/>
      <c r="B343" s="87"/>
      <c r="C343" s="85"/>
      <c r="D343" s="109"/>
      <c r="E343" s="109"/>
      <c r="F343" s="109"/>
      <c r="G343" s="87"/>
      <c r="H343" s="86"/>
      <c r="I343" s="156">
        <f>IF(G343=Precios!$AW$4,Precios!$AX$4,IF(G343=Precios!$AW$5,Precios!$AX$5,IF(G343=Precios!$AW$6,Precios!$AX$6,IF(G343=Precios!$AW$7,Precios!$AX$7,IF(G343=Precios!$AW$8,Precios!$AX$8,IF(G343=Precios!$AW$9,Precios!$AX$9,IF(G343=Precios!$AW$10,Precios!$AX$10,IF(G343=Precios!$AW$11,Precios!$AX$11,IF(G343=Precios!$AW$12,Precios!$AX$12,IF(G343=Precios!$AW$13,Precios!$AX$13,IF(G343=Precios!$AW$14,Precios!$AX$14,IF(G343=Precios!$AW$15,Precios!$AX$15,IF(G343=Precios!$AW$16,Precios!$AX$16,IF(G343=Precios!$AW$17,Precios!$AX$17,IF(G343=Precios!$AW$18,Precios!$AX$18,0)))))))))))))))</f>
        <v>0</v>
      </c>
      <c r="J343" s="87"/>
      <c r="K343" s="88">
        <f>IF(J343=1,I343,IF(J343=2,I343*(1-Precios!$BA$3),0))</f>
        <v>0</v>
      </c>
      <c r="L343" s="88">
        <f t="shared" si="37"/>
        <v>0</v>
      </c>
      <c r="M343" s="89">
        <f>+SUM(L343:L345)</f>
        <v>0</v>
      </c>
      <c r="N343" s="90">
        <f>IF(J343=1,(+M343*Precios!$AY$3),0)</f>
        <v>0</v>
      </c>
      <c r="O343" s="91">
        <f>+M343-N343</f>
        <v>0</v>
      </c>
      <c r="P343" s="92"/>
      <c r="Q343" s="93">
        <f>+O343-P343</f>
        <v>0</v>
      </c>
      <c r="R343" s="94">
        <f>IF(J343=1,0,Q343)</f>
        <v>0</v>
      </c>
      <c r="S343" s="145">
        <f>IF(J343=2,0,Q343)</f>
        <v>0</v>
      </c>
    </row>
    <row r="344" spans="1:19" x14ac:dyDescent="0.25">
      <c r="A344" s="95"/>
      <c r="B344" s="32"/>
      <c r="C344" s="26"/>
      <c r="D344" s="110"/>
      <c r="E344" s="110"/>
      <c r="F344" s="110"/>
      <c r="G344" s="32"/>
      <c r="H344" s="34"/>
      <c r="I344" s="157">
        <f>IF(G344=Precios!$AW$4,Precios!$AX$4,IF(G344=Precios!$AW$5,Precios!$AX$5,IF(G344=Precios!$AW$6,Precios!$AX$6,IF(G344=Precios!$AW$7,Precios!$AX$7,IF(G344=Precios!$AW$8,Precios!$AX$8,IF(G344=Precios!$AW$9,Precios!$AX$9,IF(G344=Precios!$AW$10,Precios!$AX$10,IF(G344=Precios!$AW$11,Precios!$AX$11,IF(G344=Precios!$AW$12,Precios!$AX$12,IF(G344=Precios!$AW$13,Precios!$AX$13,IF(G344=Precios!$AW$14,Precios!$AX$14,IF(G344=Precios!$AW$15,Precios!$AX$15,IF(G344=Precios!$AW$16,Precios!$AX$16,IF(G344=Precios!$AW$17,Precios!$AX$17,IF(G344=Precios!$AW$18,Precios!$AX$18,0)))))))))))))))</f>
        <v>0</v>
      </c>
      <c r="J344" s="32"/>
      <c r="K344" s="82">
        <f>IF(J344=1,I344,IF(J344=2,I344*(1-Precios!$BA$3),0))</f>
        <v>0</v>
      </c>
      <c r="L344" s="82">
        <f t="shared" si="37"/>
        <v>0</v>
      </c>
      <c r="M344" s="33"/>
      <c r="N344" s="28"/>
      <c r="O344" s="28"/>
      <c r="P344" s="28"/>
      <c r="Q344" s="28"/>
      <c r="R344" s="28"/>
      <c r="S344" s="96"/>
    </row>
    <row r="345" spans="1:19" ht="15.75" thickBot="1" x14ac:dyDescent="0.3">
      <c r="A345" s="97"/>
      <c r="B345" s="100"/>
      <c r="C345" s="98"/>
      <c r="D345" s="111"/>
      <c r="E345" s="111"/>
      <c r="F345" s="111"/>
      <c r="G345" s="100"/>
      <c r="H345" s="99"/>
      <c r="I345" s="158">
        <f>IF(G345=Precios!$AW$4,Precios!$AX$4,IF(G345=Precios!$AW$5,Precios!$AX$5,IF(G345=Precios!$AW$6,Precios!$AX$6,IF(G345=Precios!$AW$7,Precios!$AX$7,IF(G345=Precios!$AW$8,Precios!$AX$8,IF(G345=Precios!$AW$9,Precios!$AX$9,IF(G345=Precios!$AW$10,Precios!$AX$10,IF(G345=Precios!$AW$11,Precios!$AX$11,IF(G345=Precios!$AW$12,Precios!$AX$12,IF(G345=Precios!$AW$13,Precios!$AX$13,IF(G345=Precios!$AW$14,Precios!$AX$14,IF(G345=Precios!$AW$15,Precios!$AX$15,IF(G345=Precios!$AW$16,Precios!$AX$16,IF(G345=Precios!$AW$17,Precios!$AX$17,IF(G345=Precios!$AW$18,Precios!$AX$18,0)))))))))))))))</f>
        <v>0</v>
      </c>
      <c r="J345" s="100"/>
      <c r="K345" s="101">
        <f>IF(J345=1,I345,IF(J345=2,I345*(1-Precios!$BA$3),0))</f>
        <v>0</v>
      </c>
      <c r="L345" s="101">
        <f t="shared" si="37"/>
        <v>0</v>
      </c>
      <c r="M345" s="102"/>
      <c r="N345" s="103"/>
      <c r="O345" s="103"/>
      <c r="P345" s="103"/>
      <c r="Q345" s="103"/>
      <c r="R345" s="103"/>
      <c r="S345" s="104"/>
    </row>
    <row r="346" spans="1:19" x14ac:dyDescent="0.25">
      <c r="A346" s="84"/>
      <c r="B346" s="87"/>
      <c r="C346" s="85"/>
      <c r="D346" s="109"/>
      <c r="E346" s="109"/>
      <c r="F346" s="109"/>
      <c r="G346" s="87"/>
      <c r="H346" s="86"/>
      <c r="I346" s="156">
        <f>IF(G346=Precios!$AW$4,Precios!$AX$4,IF(G346=Precios!$AW$5,Precios!$AX$5,IF(G346=Precios!$AW$6,Precios!$AX$6,IF(G346=Precios!$AW$7,Precios!$AX$7,IF(G346=Precios!$AW$8,Precios!$AX$8,IF(G346=Precios!$AW$9,Precios!$AX$9,IF(G346=Precios!$AW$10,Precios!$AX$10,IF(G346=Precios!$AW$11,Precios!$AX$11,IF(G346=Precios!$AW$12,Precios!$AX$12,IF(G346=Precios!$AW$13,Precios!$AX$13,IF(G346=Precios!$AW$14,Precios!$AX$14,IF(G346=Precios!$AW$15,Precios!$AX$15,IF(G346=Precios!$AW$16,Precios!$AX$16,IF(G346=Precios!$AW$17,Precios!$AX$17,IF(G346=Precios!$AW$18,Precios!$AX$18,0)))))))))))))))</f>
        <v>0</v>
      </c>
      <c r="J346" s="87"/>
      <c r="K346" s="88">
        <f>IF(J346=1,I346,IF(J346=2,I346*(1-Precios!$BA$3),0))</f>
        <v>0</v>
      </c>
      <c r="L346" s="88">
        <f t="shared" si="37"/>
        <v>0</v>
      </c>
      <c r="M346" s="89">
        <f>+SUM(L346:L348)</f>
        <v>0</v>
      </c>
      <c r="N346" s="90">
        <f>IF(J346=1,(+M346*Precios!$AY$3),0)</f>
        <v>0</v>
      </c>
      <c r="O346" s="91">
        <f>+M346-N346</f>
        <v>0</v>
      </c>
      <c r="P346" s="92"/>
      <c r="Q346" s="93">
        <f>+O346-P346</f>
        <v>0</v>
      </c>
      <c r="R346" s="94">
        <f>IF(J346=1,0,Q346)</f>
        <v>0</v>
      </c>
      <c r="S346" s="145">
        <f>IF(J346=2,0,Q346)</f>
        <v>0</v>
      </c>
    </row>
    <row r="347" spans="1:19" x14ac:dyDescent="0.25">
      <c r="A347" s="95"/>
      <c r="B347" s="32"/>
      <c r="C347" s="26"/>
      <c r="D347" s="110"/>
      <c r="E347" s="110"/>
      <c r="F347" s="110"/>
      <c r="G347" s="32"/>
      <c r="H347" s="34"/>
      <c r="I347" s="157">
        <f>IF(G347=Precios!$AW$4,Precios!$AX$4,IF(G347=Precios!$AW$5,Precios!$AX$5,IF(G347=Precios!$AW$6,Precios!$AX$6,IF(G347=Precios!$AW$7,Precios!$AX$7,IF(G347=Precios!$AW$8,Precios!$AX$8,IF(G347=Precios!$AW$9,Precios!$AX$9,IF(G347=Precios!$AW$10,Precios!$AX$10,IF(G347=Precios!$AW$11,Precios!$AX$11,IF(G347=Precios!$AW$12,Precios!$AX$12,IF(G347=Precios!$AW$13,Precios!$AX$13,IF(G347=Precios!$AW$14,Precios!$AX$14,IF(G347=Precios!$AW$15,Precios!$AX$15,IF(G347=Precios!$AW$16,Precios!$AX$16,IF(G347=Precios!$AW$17,Precios!$AX$17,IF(G347=Precios!$AW$18,Precios!$AX$18,0)))))))))))))))</f>
        <v>0</v>
      </c>
      <c r="J347" s="32"/>
      <c r="K347" s="82">
        <f>IF(J347=1,I347,IF(J347=2,I347*(1-Precios!$BA$3),0))</f>
        <v>0</v>
      </c>
      <c r="L347" s="82">
        <f t="shared" si="37"/>
        <v>0</v>
      </c>
      <c r="M347" s="33"/>
      <c r="N347" s="28"/>
      <c r="O347" s="28"/>
      <c r="P347" s="28"/>
      <c r="Q347" s="28"/>
      <c r="R347" s="28"/>
      <c r="S347" s="96"/>
    </row>
    <row r="348" spans="1:19" ht="15.75" thickBot="1" x14ac:dyDescent="0.3">
      <c r="A348" s="97"/>
      <c r="B348" s="100"/>
      <c r="C348" s="98"/>
      <c r="D348" s="111"/>
      <c r="E348" s="111"/>
      <c r="F348" s="111"/>
      <c r="G348" s="100"/>
      <c r="H348" s="99"/>
      <c r="I348" s="158">
        <f>IF(G348=Precios!$AW$4,Precios!$AX$4,IF(G348=Precios!$AW$5,Precios!$AX$5,IF(G348=Precios!$AW$6,Precios!$AX$6,IF(G348=Precios!$AW$7,Precios!$AX$7,IF(G348=Precios!$AW$8,Precios!$AX$8,IF(G348=Precios!$AW$9,Precios!$AX$9,IF(G348=Precios!$AW$10,Precios!$AX$10,IF(G348=Precios!$AW$11,Precios!$AX$11,IF(G348=Precios!$AW$12,Precios!$AX$12,IF(G348=Precios!$AW$13,Precios!$AX$13,IF(G348=Precios!$AW$14,Precios!$AX$14,IF(G348=Precios!$AW$15,Precios!$AX$15,IF(G348=Precios!$AW$16,Precios!$AX$16,IF(G348=Precios!$AW$17,Precios!$AX$17,IF(G348=Precios!$AW$18,Precios!$AX$18,0)))))))))))))))</f>
        <v>0</v>
      </c>
      <c r="J348" s="100"/>
      <c r="K348" s="101">
        <f>IF(J348=1,I348,IF(J348=2,I348*(1-Precios!$BA$3),0))</f>
        <v>0</v>
      </c>
      <c r="L348" s="101">
        <f t="shared" si="37"/>
        <v>0</v>
      </c>
      <c r="M348" s="102"/>
      <c r="N348" s="103"/>
      <c r="O348" s="103"/>
      <c r="P348" s="103"/>
      <c r="Q348" s="103"/>
      <c r="R348" s="103"/>
      <c r="S348" s="104"/>
    </row>
    <row r="349" spans="1:19" x14ac:dyDescent="0.25">
      <c r="A349" s="84"/>
      <c r="B349" s="87"/>
      <c r="C349" s="85"/>
      <c r="D349" s="109"/>
      <c r="E349" s="109"/>
      <c r="F349" s="109"/>
      <c r="G349" s="87"/>
      <c r="H349" s="86"/>
      <c r="I349" s="156">
        <f>IF(G349=Precios!$AW$4,Precios!$AX$4,IF(G349=Precios!$AW$5,Precios!$AX$5,IF(G349=Precios!$AW$6,Precios!$AX$6,IF(G349=Precios!$AW$7,Precios!$AX$7,IF(G349=Precios!$AW$8,Precios!$AX$8,IF(G349=Precios!$AW$9,Precios!$AX$9,IF(G349=Precios!$AW$10,Precios!$AX$10,IF(G349=Precios!$AW$11,Precios!$AX$11,IF(G349=Precios!$AW$12,Precios!$AX$12,IF(G349=Precios!$AW$13,Precios!$AX$13,IF(G349=Precios!$AW$14,Precios!$AX$14,IF(G349=Precios!$AW$15,Precios!$AX$15,IF(G349=Precios!$AW$16,Precios!$AX$16,IF(G349=Precios!$AW$17,Precios!$AX$17,IF(G349=Precios!$AW$18,Precios!$AX$18,0)))))))))))))))</f>
        <v>0</v>
      </c>
      <c r="J349" s="87"/>
      <c r="K349" s="88">
        <f>IF(J349=1,I349,IF(J349=2,I349*(1-Precios!$BA$3),0))</f>
        <v>0</v>
      </c>
      <c r="L349" s="88">
        <f t="shared" si="36"/>
        <v>0</v>
      </c>
      <c r="M349" s="89">
        <f>+SUM(L349:L351)</f>
        <v>0</v>
      </c>
      <c r="N349" s="90">
        <f>IF(J349=1,(+M349*Precios!$AY$3),0)</f>
        <v>0</v>
      </c>
      <c r="O349" s="91">
        <f>+M349-N349</f>
        <v>0</v>
      </c>
      <c r="P349" s="92"/>
      <c r="Q349" s="93">
        <f>+O349-P349</f>
        <v>0</v>
      </c>
      <c r="R349" s="94">
        <f>IF(J349=1,0,Q349)</f>
        <v>0</v>
      </c>
      <c r="S349" s="145">
        <f>IF(J349=2,0,Q349)</f>
        <v>0</v>
      </c>
    </row>
    <row r="350" spans="1:19" x14ac:dyDescent="0.25">
      <c r="A350" s="95"/>
      <c r="B350" s="32"/>
      <c r="C350" s="26"/>
      <c r="D350" s="110"/>
      <c r="E350" s="110"/>
      <c r="F350" s="110"/>
      <c r="G350" s="32"/>
      <c r="H350" s="34"/>
      <c r="I350" s="157">
        <f>IF(G350=Precios!$AW$4,Precios!$AX$4,IF(G350=Precios!$AW$5,Precios!$AX$5,IF(G350=Precios!$AW$6,Precios!$AX$6,IF(G350=Precios!$AW$7,Precios!$AX$7,IF(G350=Precios!$AW$8,Precios!$AX$8,IF(G350=Precios!$AW$9,Precios!$AX$9,IF(G350=Precios!$AW$10,Precios!$AX$10,IF(G350=Precios!$AW$11,Precios!$AX$11,IF(G350=Precios!$AW$12,Precios!$AX$12,IF(G350=Precios!$AW$13,Precios!$AX$13,IF(G350=Precios!$AW$14,Precios!$AX$14,IF(G350=Precios!$AW$15,Precios!$AX$15,IF(G350=Precios!$AW$16,Precios!$AX$16,IF(G350=Precios!$AW$17,Precios!$AX$17,IF(G350=Precios!$AW$18,Precios!$AX$18,0)))))))))))))))</f>
        <v>0</v>
      </c>
      <c r="J350" s="32"/>
      <c r="K350" s="82">
        <f>IF(J350=1,I350,IF(J350=2,I350*(1-Precios!$BA$3),0))</f>
        <v>0</v>
      </c>
      <c r="L350" s="82">
        <f t="shared" si="36"/>
        <v>0</v>
      </c>
      <c r="M350" s="33"/>
      <c r="N350" s="28"/>
      <c r="O350" s="28"/>
      <c r="P350" s="28"/>
      <c r="Q350" s="28"/>
      <c r="R350" s="28"/>
      <c r="S350" s="96"/>
    </row>
    <row r="351" spans="1:19" ht="15.75" thickBot="1" x14ac:dyDescent="0.3">
      <c r="A351" s="97"/>
      <c r="B351" s="100"/>
      <c r="C351" s="98"/>
      <c r="D351" s="111"/>
      <c r="E351" s="111"/>
      <c r="F351" s="111"/>
      <c r="G351" s="100"/>
      <c r="H351" s="99"/>
      <c r="I351" s="158">
        <f>IF(G351=Precios!$AW$4,Precios!$AX$4,IF(G351=Precios!$AW$5,Precios!$AX$5,IF(G351=Precios!$AW$6,Precios!$AX$6,IF(G351=Precios!$AW$7,Precios!$AX$7,IF(G351=Precios!$AW$8,Precios!$AX$8,IF(G351=Precios!$AW$9,Precios!$AX$9,IF(G351=Precios!$AW$10,Precios!$AX$10,IF(G351=Precios!$AW$11,Precios!$AX$11,IF(G351=Precios!$AW$12,Precios!$AX$12,IF(G351=Precios!$AW$13,Precios!$AX$13,IF(G351=Precios!$AW$14,Precios!$AX$14,IF(G351=Precios!$AW$15,Precios!$AX$15,IF(G351=Precios!$AW$16,Precios!$AX$16,IF(G351=Precios!$AW$17,Precios!$AX$17,IF(G351=Precios!$AW$18,Precios!$AX$18,0)))))))))))))))</f>
        <v>0</v>
      </c>
      <c r="J351" s="100"/>
      <c r="K351" s="101">
        <f>IF(J351=1,I351,IF(J351=2,I351*(1-Precios!$BA$3),0))</f>
        <v>0</v>
      </c>
      <c r="L351" s="101">
        <f t="shared" si="36"/>
        <v>0</v>
      </c>
      <c r="M351" s="102"/>
      <c r="N351" s="103"/>
      <c r="O351" s="103"/>
      <c r="P351" s="103"/>
      <c r="Q351" s="103"/>
      <c r="R351" s="103"/>
      <c r="S351" s="104"/>
    </row>
    <row r="352" spans="1:19" x14ac:dyDescent="0.25">
      <c r="A352" s="84"/>
      <c r="B352" s="87"/>
      <c r="C352" s="85"/>
      <c r="D352" s="109"/>
      <c r="E352" s="109"/>
      <c r="F352" s="109"/>
      <c r="G352" s="87"/>
      <c r="H352" s="86"/>
      <c r="I352" s="156">
        <f>IF(G352=Precios!$AW$4,Precios!$AX$4,IF(G352=Precios!$AW$5,Precios!$AX$5,IF(G352=Precios!$AW$6,Precios!$AX$6,IF(G352=Precios!$AW$7,Precios!$AX$7,IF(G352=Precios!$AW$8,Precios!$AX$8,IF(G352=Precios!$AW$9,Precios!$AX$9,IF(G352=Precios!$AW$10,Precios!$AX$10,IF(G352=Precios!$AW$11,Precios!$AX$11,IF(G352=Precios!$AW$12,Precios!$AX$12,IF(G352=Precios!$AW$13,Precios!$AX$13,IF(G352=Precios!$AW$14,Precios!$AX$14,IF(G352=Precios!$AW$15,Precios!$AX$15,IF(G352=Precios!$AW$16,Precios!$AX$16,IF(G352=Precios!$AW$17,Precios!$AX$17,IF(G352=Precios!$AW$18,Precios!$AX$18,0)))))))))))))))</f>
        <v>0</v>
      </c>
      <c r="J352" s="87"/>
      <c r="K352" s="88">
        <f>IF(J352=1,I352,IF(J352=2,I352*(1-Precios!$BA$3),0))</f>
        <v>0</v>
      </c>
      <c r="L352" s="88">
        <f t="shared" si="36"/>
        <v>0</v>
      </c>
      <c r="M352" s="89">
        <f>+SUM(L352:L354)</f>
        <v>0</v>
      </c>
      <c r="N352" s="90">
        <f>IF(J352=1,(+M352*Precios!$AY$3),0)</f>
        <v>0</v>
      </c>
      <c r="O352" s="91">
        <f>+M352-N352</f>
        <v>0</v>
      </c>
      <c r="P352" s="92"/>
      <c r="Q352" s="93">
        <f>+O352-P352</f>
        <v>0</v>
      </c>
      <c r="R352" s="94">
        <f>IF(J352=1,0,Q352)</f>
        <v>0</v>
      </c>
      <c r="S352" s="145">
        <f>IF(J352=2,0,Q352)</f>
        <v>0</v>
      </c>
    </row>
    <row r="353" spans="1:19" x14ac:dyDescent="0.25">
      <c r="A353" s="95"/>
      <c r="B353" s="32"/>
      <c r="C353" s="26"/>
      <c r="D353" s="110"/>
      <c r="E353" s="110"/>
      <c r="F353" s="110"/>
      <c r="G353" s="32"/>
      <c r="H353" s="34"/>
      <c r="I353" s="157">
        <f>IF(G353=Precios!$AW$4,Precios!$AX$4,IF(G353=Precios!$AW$5,Precios!$AX$5,IF(G353=Precios!$AW$6,Precios!$AX$6,IF(G353=Precios!$AW$7,Precios!$AX$7,IF(G353=Precios!$AW$8,Precios!$AX$8,IF(G353=Precios!$AW$9,Precios!$AX$9,IF(G353=Precios!$AW$10,Precios!$AX$10,IF(G353=Precios!$AW$11,Precios!$AX$11,IF(G353=Precios!$AW$12,Precios!$AX$12,IF(G353=Precios!$AW$13,Precios!$AX$13,IF(G353=Precios!$AW$14,Precios!$AX$14,IF(G353=Precios!$AW$15,Precios!$AX$15,IF(G353=Precios!$AW$16,Precios!$AX$16,IF(G353=Precios!$AW$17,Precios!$AX$17,IF(G353=Precios!$AW$18,Precios!$AX$18,0)))))))))))))))</f>
        <v>0</v>
      </c>
      <c r="J353" s="32"/>
      <c r="K353" s="82">
        <f>IF(J353=1,I353,IF(J353=2,I353*(1-Precios!$BA$3),0))</f>
        <v>0</v>
      </c>
      <c r="L353" s="82">
        <f t="shared" si="36"/>
        <v>0</v>
      </c>
      <c r="M353" s="33"/>
      <c r="N353" s="28"/>
      <c r="O353" s="28"/>
      <c r="P353" s="28"/>
      <c r="Q353" s="28"/>
      <c r="R353" s="28"/>
      <c r="S353" s="96"/>
    </row>
    <row r="354" spans="1:19" ht="15.75" thickBot="1" x14ac:dyDescent="0.3">
      <c r="A354" s="97"/>
      <c r="B354" s="100"/>
      <c r="C354" s="98"/>
      <c r="D354" s="111"/>
      <c r="E354" s="111"/>
      <c r="F354" s="111"/>
      <c r="G354" s="100"/>
      <c r="H354" s="99"/>
      <c r="I354" s="158">
        <f>IF(G354=Precios!$AW$4,Precios!$AX$4,IF(G354=Precios!$AW$5,Precios!$AX$5,IF(G354=Precios!$AW$6,Precios!$AX$6,IF(G354=Precios!$AW$7,Precios!$AX$7,IF(G354=Precios!$AW$8,Precios!$AX$8,IF(G354=Precios!$AW$9,Precios!$AX$9,IF(G354=Precios!$AW$10,Precios!$AX$10,IF(G354=Precios!$AW$11,Precios!$AX$11,IF(G354=Precios!$AW$12,Precios!$AX$12,IF(G354=Precios!$AW$13,Precios!$AX$13,IF(G354=Precios!$AW$14,Precios!$AX$14,IF(G354=Precios!$AW$15,Precios!$AX$15,IF(G354=Precios!$AW$16,Precios!$AX$16,IF(G354=Precios!$AW$17,Precios!$AX$17,IF(G354=Precios!$AW$18,Precios!$AX$18,0)))))))))))))))</f>
        <v>0</v>
      </c>
      <c r="J354" s="100"/>
      <c r="K354" s="101">
        <f>IF(J354=1,I354,IF(J354=2,I354*(1-Precios!$BA$3),0))</f>
        <v>0</v>
      </c>
      <c r="L354" s="101">
        <f t="shared" si="36"/>
        <v>0</v>
      </c>
      <c r="M354" s="102"/>
      <c r="N354" s="103"/>
      <c r="O354" s="103"/>
      <c r="P354" s="103"/>
      <c r="Q354" s="103"/>
      <c r="R354" s="103"/>
      <c r="S354" s="104"/>
    </row>
    <row r="355" spans="1:19" x14ac:dyDescent="0.25">
      <c r="A355" s="84"/>
      <c r="B355" s="87"/>
      <c r="C355" s="85"/>
      <c r="D355" s="109"/>
      <c r="E355" s="109"/>
      <c r="F355" s="109"/>
      <c r="G355" s="87"/>
      <c r="H355" s="86"/>
      <c r="I355" s="156">
        <f>IF(G355=Precios!$AW$4,Precios!$AX$4,IF(G355=Precios!$AW$5,Precios!$AX$5,IF(G355=Precios!$AW$6,Precios!$AX$6,IF(G355=Precios!$AW$7,Precios!$AX$7,IF(G355=Precios!$AW$8,Precios!$AX$8,IF(G355=Precios!$AW$9,Precios!$AX$9,IF(G355=Precios!$AW$10,Precios!$AX$10,IF(G355=Precios!$AW$11,Precios!$AX$11,IF(G355=Precios!$AW$12,Precios!$AX$12,IF(G355=Precios!$AW$13,Precios!$AX$13,IF(G355=Precios!$AW$14,Precios!$AX$14,IF(G355=Precios!$AW$15,Precios!$AX$15,IF(G355=Precios!$AW$16,Precios!$AX$16,IF(G355=Precios!$AW$17,Precios!$AX$17,IF(G355=Precios!$AW$18,Precios!$AX$18,0)))))))))))))))</f>
        <v>0</v>
      </c>
      <c r="J355" s="87"/>
      <c r="K355" s="88">
        <f>IF(J355=1,I355,IF(J355=2,I355*(1-Precios!$BA$3),0))</f>
        <v>0</v>
      </c>
      <c r="L355" s="88">
        <f t="shared" ref="L355:L360" si="38">+H355*K355</f>
        <v>0</v>
      </c>
      <c r="M355" s="89">
        <f>+SUM(L355:L357)</f>
        <v>0</v>
      </c>
      <c r="N355" s="90">
        <f>IF(J355=1,(+M355*Precios!$AY$3),0)</f>
        <v>0</v>
      </c>
      <c r="O355" s="91">
        <f>+M355-N355</f>
        <v>0</v>
      </c>
      <c r="P355" s="92"/>
      <c r="Q355" s="93">
        <f>+O355-P355</f>
        <v>0</v>
      </c>
      <c r="R355" s="94">
        <f>IF(J355=1,0,Q355)</f>
        <v>0</v>
      </c>
      <c r="S355" s="145">
        <f>IF(J355=2,0,Q355)</f>
        <v>0</v>
      </c>
    </row>
    <row r="356" spans="1:19" x14ac:dyDescent="0.25">
      <c r="A356" s="95"/>
      <c r="B356" s="32"/>
      <c r="C356" s="26"/>
      <c r="D356" s="110"/>
      <c r="E356" s="110"/>
      <c r="F356" s="110"/>
      <c r="G356" s="32"/>
      <c r="H356" s="34"/>
      <c r="I356" s="157">
        <f>IF(G356=Precios!$AW$4,Precios!$AX$4,IF(G356=Precios!$AW$5,Precios!$AX$5,IF(G356=Precios!$AW$6,Precios!$AX$6,IF(G356=Precios!$AW$7,Precios!$AX$7,IF(G356=Precios!$AW$8,Precios!$AX$8,IF(G356=Precios!$AW$9,Precios!$AX$9,IF(G356=Precios!$AW$10,Precios!$AX$10,IF(G356=Precios!$AW$11,Precios!$AX$11,IF(G356=Precios!$AW$12,Precios!$AX$12,IF(G356=Precios!$AW$13,Precios!$AX$13,IF(G356=Precios!$AW$14,Precios!$AX$14,IF(G356=Precios!$AW$15,Precios!$AX$15,IF(G356=Precios!$AW$16,Precios!$AX$16,IF(G356=Precios!$AW$17,Precios!$AX$17,IF(G356=Precios!$AW$18,Precios!$AX$18,0)))))))))))))))</f>
        <v>0</v>
      </c>
      <c r="J356" s="32"/>
      <c r="K356" s="82">
        <f>IF(J356=1,I356,IF(J356=2,I356*(1-Precios!$BA$3),0))</f>
        <v>0</v>
      </c>
      <c r="L356" s="82">
        <f t="shared" si="38"/>
        <v>0</v>
      </c>
      <c r="M356" s="33"/>
      <c r="N356" s="28"/>
      <c r="O356" s="28"/>
      <c r="P356" s="28"/>
      <c r="Q356" s="28"/>
      <c r="R356" s="28"/>
      <c r="S356" s="96"/>
    </row>
    <row r="357" spans="1:19" ht="15.75" thickBot="1" x14ac:dyDescent="0.3">
      <c r="A357" s="97"/>
      <c r="B357" s="100"/>
      <c r="C357" s="98"/>
      <c r="D357" s="111"/>
      <c r="E357" s="111"/>
      <c r="F357" s="111"/>
      <c r="G357" s="100"/>
      <c r="H357" s="99"/>
      <c r="I357" s="158">
        <f>IF(G357=Precios!$AW$4,Precios!$AX$4,IF(G357=Precios!$AW$5,Precios!$AX$5,IF(G357=Precios!$AW$6,Precios!$AX$6,IF(G357=Precios!$AW$7,Precios!$AX$7,IF(G357=Precios!$AW$8,Precios!$AX$8,IF(G357=Precios!$AW$9,Precios!$AX$9,IF(G357=Precios!$AW$10,Precios!$AX$10,IF(G357=Precios!$AW$11,Precios!$AX$11,IF(G357=Precios!$AW$12,Precios!$AX$12,IF(G357=Precios!$AW$13,Precios!$AX$13,IF(G357=Precios!$AW$14,Precios!$AX$14,IF(G357=Precios!$AW$15,Precios!$AX$15,IF(G357=Precios!$AW$16,Precios!$AX$16,IF(G357=Precios!$AW$17,Precios!$AX$17,IF(G357=Precios!$AW$18,Precios!$AX$18,0)))))))))))))))</f>
        <v>0</v>
      </c>
      <c r="J357" s="100"/>
      <c r="K357" s="101">
        <f>IF(J357=1,I357,IF(J357=2,I357*(1-Precios!$BA$3),0))</f>
        <v>0</v>
      </c>
      <c r="L357" s="101">
        <f t="shared" si="38"/>
        <v>0</v>
      </c>
      <c r="M357" s="102"/>
      <c r="N357" s="103"/>
      <c r="O357" s="103"/>
      <c r="P357" s="103"/>
      <c r="Q357" s="103"/>
      <c r="R357" s="103"/>
      <c r="S357" s="104"/>
    </row>
    <row r="358" spans="1:19" x14ac:dyDescent="0.25">
      <c r="A358" s="84"/>
      <c r="B358" s="87"/>
      <c r="C358" s="85"/>
      <c r="D358" s="109"/>
      <c r="E358" s="109"/>
      <c r="F358" s="109"/>
      <c r="G358" s="87"/>
      <c r="H358" s="86"/>
      <c r="I358" s="156">
        <f>IF(G358=Precios!$AW$4,Precios!$AX$4,IF(G358=Precios!$AW$5,Precios!$AX$5,IF(G358=Precios!$AW$6,Precios!$AX$6,IF(G358=Precios!$AW$7,Precios!$AX$7,IF(G358=Precios!$AW$8,Precios!$AX$8,IF(G358=Precios!$AW$9,Precios!$AX$9,IF(G358=Precios!$AW$10,Precios!$AX$10,IF(G358=Precios!$AW$11,Precios!$AX$11,IF(G358=Precios!$AW$12,Precios!$AX$12,IF(G358=Precios!$AW$13,Precios!$AX$13,IF(G358=Precios!$AW$14,Precios!$AX$14,IF(G358=Precios!$AW$15,Precios!$AX$15,IF(G358=Precios!$AW$16,Precios!$AX$16,IF(G358=Precios!$AW$17,Precios!$AX$17,IF(G358=Precios!$AW$18,Precios!$AX$18,0)))))))))))))))</f>
        <v>0</v>
      </c>
      <c r="J358" s="87"/>
      <c r="K358" s="88">
        <f>IF(J358=1,I358,IF(J358=2,I358*(1-Precios!$BA$3),0))</f>
        <v>0</v>
      </c>
      <c r="L358" s="88">
        <f t="shared" si="38"/>
        <v>0</v>
      </c>
      <c r="M358" s="89">
        <f>+SUM(L358:L360)</f>
        <v>0</v>
      </c>
      <c r="N358" s="90">
        <f>IF(J358=1,(+M358*Precios!$AY$3),0)</f>
        <v>0</v>
      </c>
      <c r="O358" s="91">
        <f>+M358-N358</f>
        <v>0</v>
      </c>
      <c r="P358" s="92"/>
      <c r="Q358" s="93">
        <f>+O358-P358</f>
        <v>0</v>
      </c>
      <c r="R358" s="94">
        <f>IF(J358=1,0,Q358)</f>
        <v>0</v>
      </c>
      <c r="S358" s="145">
        <f>IF(J358=2,0,Q358)</f>
        <v>0</v>
      </c>
    </row>
    <row r="359" spans="1:19" x14ac:dyDescent="0.25">
      <c r="A359" s="95"/>
      <c r="B359" s="32"/>
      <c r="C359" s="26"/>
      <c r="D359" s="110"/>
      <c r="E359" s="110"/>
      <c r="F359" s="110"/>
      <c r="G359" s="32"/>
      <c r="H359" s="34"/>
      <c r="I359" s="157">
        <f>IF(G359=Precios!$AW$4,Precios!$AX$4,IF(G359=Precios!$AW$5,Precios!$AX$5,IF(G359=Precios!$AW$6,Precios!$AX$6,IF(G359=Precios!$AW$7,Precios!$AX$7,IF(G359=Precios!$AW$8,Precios!$AX$8,IF(G359=Precios!$AW$9,Precios!$AX$9,IF(G359=Precios!$AW$10,Precios!$AX$10,IF(G359=Precios!$AW$11,Precios!$AX$11,IF(G359=Precios!$AW$12,Precios!$AX$12,IF(G359=Precios!$AW$13,Precios!$AX$13,IF(G359=Precios!$AW$14,Precios!$AX$14,IF(G359=Precios!$AW$15,Precios!$AX$15,IF(G359=Precios!$AW$16,Precios!$AX$16,IF(G359=Precios!$AW$17,Precios!$AX$17,IF(G359=Precios!$AW$18,Precios!$AX$18,0)))))))))))))))</f>
        <v>0</v>
      </c>
      <c r="J359" s="32"/>
      <c r="K359" s="82">
        <f>IF(J359=1,I359,IF(J359=2,I359*(1-Precios!$BA$3),0))</f>
        <v>0</v>
      </c>
      <c r="L359" s="82">
        <f t="shared" si="38"/>
        <v>0</v>
      </c>
      <c r="M359" s="33"/>
      <c r="N359" s="28"/>
      <c r="O359" s="28"/>
      <c r="P359" s="28"/>
      <c r="Q359" s="28"/>
      <c r="R359" s="28"/>
      <c r="S359" s="96"/>
    </row>
    <row r="360" spans="1:19" ht="15.75" thickBot="1" x14ac:dyDescent="0.3">
      <c r="A360" s="97"/>
      <c r="B360" s="100"/>
      <c r="C360" s="98"/>
      <c r="D360" s="111"/>
      <c r="E360" s="111"/>
      <c r="F360" s="111"/>
      <c r="G360" s="100"/>
      <c r="H360" s="99"/>
      <c r="I360" s="158">
        <f>IF(G360=Precios!$AW$4,Precios!$AX$4,IF(G360=Precios!$AW$5,Precios!$AX$5,IF(G360=Precios!$AW$6,Precios!$AX$6,IF(G360=Precios!$AW$7,Precios!$AX$7,IF(G360=Precios!$AW$8,Precios!$AX$8,IF(G360=Precios!$AW$9,Precios!$AX$9,IF(G360=Precios!$AW$10,Precios!$AX$10,IF(G360=Precios!$AW$11,Precios!$AX$11,IF(G360=Precios!$AW$12,Precios!$AX$12,IF(G360=Precios!$AW$13,Precios!$AX$13,IF(G360=Precios!$AW$14,Precios!$AX$14,IF(G360=Precios!$AW$15,Precios!$AX$15,IF(G360=Precios!$AW$16,Precios!$AX$16,IF(G360=Precios!$AW$17,Precios!$AX$17,IF(G360=Precios!$AW$18,Precios!$AX$18,0)))))))))))))))</f>
        <v>0</v>
      </c>
      <c r="J360" s="100"/>
      <c r="K360" s="101">
        <f>IF(J360=1,I360,IF(J360=2,I360*(1-Precios!$BA$3),0))</f>
        <v>0</v>
      </c>
      <c r="L360" s="101">
        <f t="shared" si="38"/>
        <v>0</v>
      </c>
      <c r="M360" s="102"/>
      <c r="N360" s="103"/>
      <c r="O360" s="103"/>
      <c r="P360" s="103"/>
      <c r="Q360" s="103"/>
      <c r="R360" s="103"/>
      <c r="S360" s="104"/>
    </row>
    <row r="361" spans="1:19" x14ac:dyDescent="0.25">
      <c r="A361" s="84"/>
      <c r="B361" s="87"/>
      <c r="C361" s="85"/>
      <c r="D361" s="109"/>
      <c r="E361" s="109"/>
      <c r="F361" s="109"/>
      <c r="G361" s="87"/>
      <c r="H361" s="86"/>
      <c r="I361" s="156">
        <f>IF(G361=Precios!$AW$4,Precios!$AX$4,IF(G361=Precios!$AW$5,Precios!$AX$5,IF(G361=Precios!$AW$6,Precios!$AX$6,IF(G361=Precios!$AW$7,Precios!$AX$7,IF(G361=Precios!$AW$8,Precios!$AX$8,IF(G361=Precios!$AW$9,Precios!$AX$9,IF(G361=Precios!$AW$10,Precios!$AX$10,IF(G361=Precios!$AW$11,Precios!$AX$11,IF(G361=Precios!$AW$12,Precios!$AX$12,IF(G361=Precios!$AW$13,Precios!$AX$13,IF(G361=Precios!$AW$14,Precios!$AX$14,IF(G361=Precios!$AW$15,Precios!$AX$15,IF(G361=Precios!$AW$16,Precios!$AX$16,IF(G361=Precios!$AW$17,Precios!$AX$17,IF(G361=Precios!$AW$18,Precios!$AX$18,0)))))))))))))))</f>
        <v>0</v>
      </c>
      <c r="J361" s="87"/>
      <c r="K361" s="88">
        <f>IF(J361=1,I361,IF(J361=2,I361*(1-Precios!$BA$3),0))</f>
        <v>0</v>
      </c>
      <c r="L361" s="88">
        <f t="shared" ref="L361:L363" si="39">+H361*K361</f>
        <v>0</v>
      </c>
      <c r="M361" s="89">
        <f>+SUM(L361:L363)</f>
        <v>0</v>
      </c>
      <c r="N361" s="90">
        <f>IF(J361=1,(+M361*Precios!$AY$3),0)</f>
        <v>0</v>
      </c>
      <c r="O361" s="91">
        <f>+M361-N361</f>
        <v>0</v>
      </c>
      <c r="P361" s="92"/>
      <c r="Q361" s="93">
        <f>+O361-P361</f>
        <v>0</v>
      </c>
      <c r="R361" s="94">
        <f>IF(J361=1,0,Q361)</f>
        <v>0</v>
      </c>
      <c r="S361" s="145">
        <f>IF(J361=2,0,Q361)</f>
        <v>0</v>
      </c>
    </row>
    <row r="362" spans="1:19" x14ac:dyDescent="0.25">
      <c r="A362" s="95"/>
      <c r="B362" s="32"/>
      <c r="C362" s="26"/>
      <c r="D362" s="110"/>
      <c r="E362" s="110"/>
      <c r="F362" s="110"/>
      <c r="G362" s="32"/>
      <c r="H362" s="34"/>
      <c r="I362" s="157">
        <f>IF(G362=Precios!$AW$4,Precios!$AX$4,IF(G362=Precios!$AW$5,Precios!$AX$5,IF(G362=Precios!$AW$6,Precios!$AX$6,IF(G362=Precios!$AW$7,Precios!$AX$7,IF(G362=Precios!$AW$8,Precios!$AX$8,IF(G362=Precios!$AW$9,Precios!$AX$9,IF(G362=Precios!$AW$10,Precios!$AX$10,IF(G362=Precios!$AW$11,Precios!$AX$11,IF(G362=Precios!$AW$12,Precios!$AX$12,IF(G362=Precios!$AW$13,Precios!$AX$13,IF(G362=Precios!$AW$14,Precios!$AX$14,IF(G362=Precios!$AW$15,Precios!$AX$15,IF(G362=Precios!$AW$16,Precios!$AX$16,IF(G362=Precios!$AW$17,Precios!$AX$17,IF(G362=Precios!$AW$18,Precios!$AX$18,0)))))))))))))))</f>
        <v>0</v>
      </c>
      <c r="J362" s="32"/>
      <c r="K362" s="82">
        <f>IF(J362=1,I362,IF(J362=2,I362*(1-Precios!$BA$3),0))</f>
        <v>0</v>
      </c>
      <c r="L362" s="82">
        <f t="shared" si="39"/>
        <v>0</v>
      </c>
      <c r="M362" s="33"/>
      <c r="N362" s="28"/>
      <c r="O362" s="28"/>
      <c r="P362" s="28"/>
      <c r="Q362" s="28"/>
      <c r="R362" s="28"/>
      <c r="S362" s="96"/>
    </row>
    <row r="363" spans="1:19" ht="15.75" thickBot="1" x14ac:dyDescent="0.3">
      <c r="A363" s="97"/>
      <c r="B363" s="100"/>
      <c r="C363" s="98"/>
      <c r="D363" s="111"/>
      <c r="E363" s="111"/>
      <c r="F363" s="111"/>
      <c r="G363" s="100"/>
      <c r="H363" s="99"/>
      <c r="I363" s="158">
        <f>IF(G363=Precios!$AW$4,Precios!$AX$4,IF(G363=Precios!$AW$5,Precios!$AX$5,IF(G363=Precios!$AW$6,Precios!$AX$6,IF(G363=Precios!$AW$7,Precios!$AX$7,IF(G363=Precios!$AW$8,Precios!$AX$8,IF(G363=Precios!$AW$9,Precios!$AX$9,IF(G363=Precios!$AW$10,Precios!$AX$10,IF(G363=Precios!$AW$11,Precios!$AX$11,IF(G363=Precios!$AW$12,Precios!$AX$12,IF(G363=Precios!$AW$13,Precios!$AX$13,IF(G363=Precios!$AW$14,Precios!$AX$14,IF(G363=Precios!$AW$15,Precios!$AX$15,IF(G363=Precios!$AW$16,Precios!$AX$16,IF(G363=Precios!$AW$17,Precios!$AX$17,IF(G363=Precios!$AW$18,Precios!$AX$18,0)))))))))))))))</f>
        <v>0</v>
      </c>
      <c r="J363" s="100"/>
      <c r="K363" s="101">
        <f>IF(J363=1,I363,IF(J363=2,I363*(1-Precios!$BA$3),0))</f>
        <v>0</v>
      </c>
      <c r="L363" s="101">
        <f t="shared" si="39"/>
        <v>0</v>
      </c>
      <c r="M363" s="102"/>
      <c r="N363" s="103"/>
      <c r="O363" s="103"/>
      <c r="P363" s="103"/>
      <c r="Q363" s="103"/>
      <c r="R363" s="103"/>
      <c r="S363" s="104"/>
    </row>
    <row r="364" spans="1:19" x14ac:dyDescent="0.25">
      <c r="A364" s="84"/>
      <c r="B364" s="87"/>
      <c r="C364" s="85"/>
      <c r="D364" s="109"/>
      <c r="E364" s="109"/>
      <c r="F364" s="109"/>
      <c r="G364" s="87"/>
      <c r="H364" s="86"/>
      <c r="I364" s="156">
        <f>IF(G364=Precios!$AW$4,Precios!$AX$4,IF(G364=Precios!$AW$5,Precios!$AX$5,IF(G364=Precios!$AW$6,Precios!$AX$6,IF(G364=Precios!$AW$7,Precios!$AX$7,IF(G364=Precios!$AW$8,Precios!$AX$8,IF(G364=Precios!$AW$9,Precios!$AX$9,IF(G364=Precios!$AW$10,Precios!$AX$10,IF(G364=Precios!$AW$11,Precios!$AX$11,IF(G364=Precios!$AW$12,Precios!$AX$12,IF(G364=Precios!$AW$13,Precios!$AX$13,IF(G364=Precios!$AW$14,Precios!$AX$14,IF(G364=Precios!$AW$15,Precios!$AX$15,IF(G364=Precios!$AW$16,Precios!$AX$16,IF(G364=Precios!$AW$17,Precios!$AX$17,IF(G364=Precios!$AW$18,Precios!$AX$18,0)))))))))))))))</f>
        <v>0</v>
      </c>
      <c r="J364" s="87"/>
      <c r="K364" s="88">
        <f>IF(J364=1,I364,IF(J364=2,I364*(1-Precios!$BA$3),0))</f>
        <v>0</v>
      </c>
      <c r="L364" s="88">
        <f t="shared" si="36"/>
        <v>0</v>
      </c>
      <c r="M364" s="89">
        <f>+SUM(L364:L366)</f>
        <v>0</v>
      </c>
      <c r="N364" s="90">
        <f>IF(J364=1,(+M364*Precios!$AY$3),0)</f>
        <v>0</v>
      </c>
      <c r="O364" s="91">
        <f>+M364-N364</f>
        <v>0</v>
      </c>
      <c r="P364" s="92"/>
      <c r="Q364" s="93">
        <f>+O364-P364</f>
        <v>0</v>
      </c>
      <c r="R364" s="94">
        <f>IF(J364=1,0,Q364)</f>
        <v>0</v>
      </c>
      <c r="S364" s="145">
        <f>IF(J364=2,0,Q364)</f>
        <v>0</v>
      </c>
    </row>
    <row r="365" spans="1:19" x14ac:dyDescent="0.25">
      <c r="A365" s="95"/>
      <c r="B365" s="32"/>
      <c r="C365" s="26"/>
      <c r="D365" s="110"/>
      <c r="E365" s="110"/>
      <c r="F365" s="110"/>
      <c r="G365" s="32"/>
      <c r="H365" s="34"/>
      <c r="I365" s="157">
        <f>IF(G365=Precios!$AW$4,Precios!$AX$4,IF(G365=Precios!$AW$5,Precios!$AX$5,IF(G365=Precios!$AW$6,Precios!$AX$6,IF(G365=Precios!$AW$7,Precios!$AX$7,IF(G365=Precios!$AW$8,Precios!$AX$8,IF(G365=Precios!$AW$9,Precios!$AX$9,IF(G365=Precios!$AW$10,Precios!$AX$10,IF(G365=Precios!$AW$11,Precios!$AX$11,IF(G365=Precios!$AW$12,Precios!$AX$12,IF(G365=Precios!$AW$13,Precios!$AX$13,IF(G365=Precios!$AW$14,Precios!$AX$14,IF(G365=Precios!$AW$15,Precios!$AX$15,IF(G365=Precios!$AW$16,Precios!$AX$16,IF(G365=Precios!$AW$17,Precios!$AX$17,IF(G365=Precios!$AW$18,Precios!$AX$18,0)))))))))))))))</f>
        <v>0</v>
      </c>
      <c r="J365" s="32"/>
      <c r="K365" s="82">
        <f>IF(J365=1,I365,IF(J365=2,I365*(1-Precios!$BA$3),0))</f>
        <v>0</v>
      </c>
      <c r="L365" s="82">
        <f t="shared" si="36"/>
        <v>0</v>
      </c>
      <c r="M365" s="33"/>
      <c r="N365" s="28"/>
      <c r="O365" s="28"/>
      <c r="P365" s="28"/>
      <c r="Q365" s="28"/>
      <c r="R365" s="28"/>
      <c r="S365" s="96"/>
    </row>
    <row r="366" spans="1:19" ht="15.75" thickBot="1" x14ac:dyDescent="0.3">
      <c r="A366" s="97"/>
      <c r="B366" s="100"/>
      <c r="C366" s="98"/>
      <c r="D366" s="111"/>
      <c r="E366" s="111"/>
      <c r="F366" s="111"/>
      <c r="G366" s="100"/>
      <c r="H366" s="99"/>
      <c r="I366" s="158">
        <f>IF(G366=Precios!$AW$4,Precios!$AX$4,IF(G366=Precios!$AW$5,Precios!$AX$5,IF(G366=Precios!$AW$6,Precios!$AX$6,IF(G366=Precios!$AW$7,Precios!$AX$7,IF(G366=Precios!$AW$8,Precios!$AX$8,IF(G366=Precios!$AW$9,Precios!$AX$9,IF(G366=Precios!$AW$10,Precios!$AX$10,IF(G366=Precios!$AW$11,Precios!$AX$11,IF(G366=Precios!$AW$12,Precios!$AX$12,IF(G366=Precios!$AW$13,Precios!$AX$13,IF(G366=Precios!$AW$14,Precios!$AX$14,IF(G366=Precios!$AW$15,Precios!$AX$15,IF(G366=Precios!$AW$16,Precios!$AX$16,IF(G366=Precios!$AW$17,Precios!$AX$17,IF(G366=Precios!$AW$18,Precios!$AX$18,0)))))))))))))))</f>
        <v>0</v>
      </c>
      <c r="J366" s="100"/>
      <c r="K366" s="101">
        <f>IF(J366=1,I366,IF(J366=2,I366*(1-Precios!$BA$3),0))</f>
        <v>0</v>
      </c>
      <c r="L366" s="101">
        <f t="shared" si="36"/>
        <v>0</v>
      </c>
      <c r="M366" s="102"/>
      <c r="N366" s="103"/>
      <c r="O366" s="103"/>
      <c r="P366" s="103"/>
      <c r="Q366" s="103"/>
      <c r="R366" s="103"/>
      <c r="S366" s="104"/>
    </row>
    <row r="367" spans="1:19" x14ac:dyDescent="0.25">
      <c r="A367" s="84"/>
      <c r="B367" s="87"/>
      <c r="C367" s="85"/>
      <c r="D367" s="109"/>
      <c r="E367" s="109"/>
      <c r="F367" s="109"/>
      <c r="G367" s="87"/>
      <c r="H367" s="86"/>
      <c r="I367" s="156">
        <f>IF(G367=Precios!$AW$4,Precios!$AX$4,IF(G367=Precios!$AW$5,Precios!$AX$5,IF(G367=Precios!$AW$6,Precios!$AX$6,IF(G367=Precios!$AW$7,Precios!$AX$7,IF(G367=Precios!$AW$8,Precios!$AX$8,IF(G367=Precios!$AW$9,Precios!$AX$9,IF(G367=Precios!$AW$10,Precios!$AX$10,IF(G367=Precios!$AW$11,Precios!$AX$11,IF(G367=Precios!$AW$12,Precios!$AX$12,IF(G367=Precios!$AW$13,Precios!$AX$13,IF(G367=Precios!$AW$14,Precios!$AX$14,IF(G367=Precios!$AW$15,Precios!$AX$15,IF(G367=Precios!$AW$16,Precios!$AX$16,IF(G367=Precios!$AW$17,Precios!$AX$17,IF(G367=Precios!$AW$18,Precios!$AX$18,0)))))))))))))))</f>
        <v>0</v>
      </c>
      <c r="J367" s="87"/>
      <c r="K367" s="88">
        <f>IF(J367=1,I367,IF(J367=2,I367*(1-Precios!$BA$3),0))</f>
        <v>0</v>
      </c>
      <c r="L367" s="88">
        <f t="shared" si="35"/>
        <v>0</v>
      </c>
      <c r="M367" s="89">
        <f>+SUM(L367:L369)</f>
        <v>0</v>
      </c>
      <c r="N367" s="90">
        <f>IF(J367=1,(+M367*Precios!$AY$3),0)</f>
        <v>0</v>
      </c>
      <c r="O367" s="91">
        <f>+M367-N367</f>
        <v>0</v>
      </c>
      <c r="P367" s="92"/>
      <c r="Q367" s="93">
        <f>+O367-P367</f>
        <v>0</v>
      </c>
      <c r="R367" s="94">
        <f>IF(J367=1,0,Q367)</f>
        <v>0</v>
      </c>
      <c r="S367" s="145">
        <f>IF(J367=2,0,Q367)</f>
        <v>0</v>
      </c>
    </row>
    <row r="368" spans="1:19" x14ac:dyDescent="0.25">
      <c r="A368" s="95"/>
      <c r="B368" s="32"/>
      <c r="C368" s="26"/>
      <c r="D368" s="110"/>
      <c r="E368" s="110"/>
      <c r="F368" s="110"/>
      <c r="G368" s="32"/>
      <c r="H368" s="34"/>
      <c r="I368" s="157">
        <f>IF(G368=Precios!$AW$4,Precios!$AX$4,IF(G368=Precios!$AW$5,Precios!$AX$5,IF(G368=Precios!$AW$6,Precios!$AX$6,IF(G368=Precios!$AW$7,Precios!$AX$7,IF(G368=Precios!$AW$8,Precios!$AX$8,IF(G368=Precios!$AW$9,Precios!$AX$9,IF(G368=Precios!$AW$10,Precios!$AX$10,IF(G368=Precios!$AW$11,Precios!$AX$11,IF(G368=Precios!$AW$12,Precios!$AX$12,IF(G368=Precios!$AW$13,Precios!$AX$13,IF(G368=Precios!$AW$14,Precios!$AX$14,IF(G368=Precios!$AW$15,Precios!$AX$15,IF(G368=Precios!$AW$16,Precios!$AX$16,IF(G368=Precios!$AW$17,Precios!$AX$17,IF(G368=Precios!$AW$18,Precios!$AX$18,0)))))))))))))))</f>
        <v>0</v>
      </c>
      <c r="J368" s="32"/>
      <c r="K368" s="82">
        <f>IF(J368=1,I368,IF(J368=2,I368*(1-Precios!$BA$3),0))</f>
        <v>0</v>
      </c>
      <c r="L368" s="82">
        <f t="shared" si="35"/>
        <v>0</v>
      </c>
      <c r="M368" s="33"/>
      <c r="N368" s="28"/>
      <c r="O368" s="28"/>
      <c r="P368" s="28"/>
      <c r="Q368" s="28"/>
      <c r="R368" s="28"/>
      <c r="S368" s="96"/>
    </row>
    <row r="369" spans="1:19" ht="15.75" thickBot="1" x14ac:dyDescent="0.3">
      <c r="A369" s="97"/>
      <c r="B369" s="100"/>
      <c r="C369" s="98"/>
      <c r="D369" s="111"/>
      <c r="E369" s="111"/>
      <c r="F369" s="111"/>
      <c r="G369" s="100"/>
      <c r="H369" s="99"/>
      <c r="I369" s="158">
        <f>IF(G369=Precios!$AW$4,Precios!$AX$4,IF(G369=Precios!$AW$5,Precios!$AX$5,IF(G369=Precios!$AW$6,Precios!$AX$6,IF(G369=Precios!$AW$7,Precios!$AX$7,IF(G369=Precios!$AW$8,Precios!$AX$8,IF(G369=Precios!$AW$9,Precios!$AX$9,IF(G369=Precios!$AW$10,Precios!$AX$10,IF(G369=Precios!$AW$11,Precios!$AX$11,IF(G369=Precios!$AW$12,Precios!$AX$12,IF(G369=Precios!$AW$13,Precios!$AX$13,IF(G369=Precios!$AW$14,Precios!$AX$14,IF(G369=Precios!$AW$15,Precios!$AX$15,IF(G369=Precios!$AW$16,Precios!$AX$16,IF(G369=Precios!$AW$17,Precios!$AX$17,IF(G369=Precios!$AW$18,Precios!$AX$18,0)))))))))))))))</f>
        <v>0</v>
      </c>
      <c r="J369" s="100"/>
      <c r="K369" s="101">
        <f>IF(J369=1,I369,IF(J369=2,I369*(1-Precios!$BA$3),0))</f>
        <v>0</v>
      </c>
      <c r="L369" s="101">
        <f t="shared" si="35"/>
        <v>0</v>
      </c>
      <c r="M369" s="102"/>
      <c r="N369" s="103"/>
      <c r="O369" s="103"/>
      <c r="P369" s="103"/>
      <c r="Q369" s="103"/>
      <c r="R369" s="103"/>
      <c r="S369" s="104"/>
    </row>
    <row r="370" spans="1:19" s="19" customFormat="1" x14ac:dyDescent="0.25">
      <c r="A370" s="105" t="s">
        <v>86</v>
      </c>
      <c r="B370" s="56">
        <f>COUNT(B310:B369)</f>
        <v>5</v>
      </c>
      <c r="C370" s="106"/>
      <c r="D370" s="106"/>
      <c r="E370" s="106"/>
      <c r="F370" s="106"/>
      <c r="G370" s="56"/>
      <c r="H370" s="56">
        <f>+SUM(H310:H369)</f>
        <v>20</v>
      </c>
      <c r="I370" s="160"/>
      <c r="J370" s="56"/>
      <c r="K370" s="55"/>
      <c r="L370" s="55"/>
      <c r="M370" s="55">
        <f t="shared" ref="M370:S370" si="40">SUM(M310:M369)</f>
        <v>8632.105263157895</v>
      </c>
      <c r="N370" s="55">
        <f t="shared" si="40"/>
        <v>78.134736842105269</v>
      </c>
      <c r="O370" s="55">
        <f t="shared" si="40"/>
        <v>8553.9705263157903</v>
      </c>
      <c r="P370" s="55">
        <f t="shared" si="40"/>
        <v>0</v>
      </c>
      <c r="Q370" s="55">
        <f t="shared" si="40"/>
        <v>8553.9705263157903</v>
      </c>
      <c r="R370" s="55">
        <f t="shared" si="40"/>
        <v>5390</v>
      </c>
      <c r="S370" s="55">
        <f t="shared" si="40"/>
        <v>3163.9705263157903</v>
      </c>
    </row>
    <row r="371" spans="1:19" s="37" customFormat="1" ht="15.75" thickBot="1" x14ac:dyDescent="0.3">
      <c r="A371" s="62" t="s">
        <v>75</v>
      </c>
      <c r="B371" s="48">
        <f>+B309+B370</f>
        <v>30</v>
      </c>
      <c r="C371" s="49"/>
      <c r="D371" s="49"/>
      <c r="E371" s="49"/>
      <c r="F371" s="108"/>
      <c r="G371" s="120"/>
      <c r="H371" s="48">
        <f>+H309+H370</f>
        <v>79</v>
      </c>
      <c r="I371" s="159"/>
      <c r="J371" s="81"/>
      <c r="K371" s="146"/>
      <c r="L371" s="35"/>
      <c r="M371" s="35">
        <f t="shared" ref="M371:S371" si="41">+M309+M370</f>
        <v>32548.42105263158</v>
      </c>
      <c r="N371" s="35">
        <f t="shared" si="41"/>
        <v>283.61894736842112</v>
      </c>
      <c r="O371" s="35">
        <f t="shared" si="41"/>
        <v>32264.802105263159</v>
      </c>
      <c r="P371" s="35">
        <f t="shared" si="41"/>
        <v>200</v>
      </c>
      <c r="Q371" s="35">
        <f t="shared" si="41"/>
        <v>32064.802105263159</v>
      </c>
      <c r="R371" s="35">
        <f t="shared" si="41"/>
        <v>20580</v>
      </c>
      <c r="S371" s="35">
        <f t="shared" si="41"/>
        <v>11484.802105263159</v>
      </c>
    </row>
    <row r="372" spans="1:19" x14ac:dyDescent="0.25">
      <c r="A372" s="84">
        <v>43649</v>
      </c>
      <c r="B372" s="87">
        <v>131</v>
      </c>
      <c r="C372" s="85" t="s">
        <v>144</v>
      </c>
      <c r="D372" s="109" t="s">
        <v>105</v>
      </c>
      <c r="E372" s="109" t="s">
        <v>106</v>
      </c>
      <c r="F372" s="109" t="s">
        <v>107</v>
      </c>
      <c r="G372" s="87">
        <v>102</v>
      </c>
      <c r="H372" s="86">
        <v>2</v>
      </c>
      <c r="I372" s="156">
        <f>IF(G372=Precios!$BF$4,Precios!$BG$4,IF(G372=Precios!$BF$5,Precios!$BG$5,IF(G372=Precios!$BF$6,Precios!$BG$6,IF(G372=Precios!$BF$7,Precios!$BG$7,IF(G372=Precios!$BF$8,Precios!$BG$8,IF(G372=Precios!$BF$9,Precios!$BG$9,IF(G372=Precios!$BF$10,Precios!$BG$10,IF(G372=Precios!$BF$11,Precios!$BG$11,IF(G372=Precios!$BF$12,Precios!$BG$12,IF(G372=Precios!$BF$13,Precios!$BG$13,IF(G372=Precios!$BF$14,Precios!$BG$14,IF(G372=Precios!$BF$15,Precios!$BG$15,IF(G372=Precios!$BF$16,Precios!$BG$16,IF(G372=Precios!$BF$17,Precios!$BG$17,IF(G372=Precios!$BF$18,Precios!$BG$18,0)))))))))))))))</f>
        <v>347.36842105263162</v>
      </c>
      <c r="J372" s="87">
        <v>1</v>
      </c>
      <c r="K372" s="88">
        <f>IF(J372=1,I372,IF(J372=2,I372*(1-Precios!$BJ$3),0))</f>
        <v>347.36842105263162</v>
      </c>
      <c r="L372" s="88">
        <f t="shared" ref="L372:L431" si="42">+H372*K372</f>
        <v>694.73684210526324</v>
      </c>
      <c r="M372" s="89">
        <f>+SUM(L372:L374)</f>
        <v>1505.2631578947371</v>
      </c>
      <c r="N372" s="90">
        <f>IF(J372=1,(+M372*Precios!$BH$3),0)</f>
        <v>36.276842105263164</v>
      </c>
      <c r="O372" s="91">
        <f>+M372-N372</f>
        <v>1468.986315789474</v>
      </c>
      <c r="P372" s="92"/>
      <c r="Q372" s="93">
        <f>+O372-P372</f>
        <v>1468.986315789474</v>
      </c>
      <c r="R372" s="94">
        <f>IF(J372=1,0,Q372)</f>
        <v>0</v>
      </c>
      <c r="S372" s="145">
        <f>IF(J372=2,0,Q372)</f>
        <v>1468.986315789474</v>
      </c>
    </row>
    <row r="373" spans="1:19" x14ac:dyDescent="0.25">
      <c r="A373" s="95"/>
      <c r="B373" s="32"/>
      <c r="C373" s="26"/>
      <c r="D373" s="110"/>
      <c r="E373" s="110"/>
      <c r="F373" s="110"/>
      <c r="G373" s="32">
        <v>101</v>
      </c>
      <c r="H373" s="34">
        <v>1</v>
      </c>
      <c r="I373" s="157">
        <f>IF(G373=Precios!$BF$4,Precios!$BG$4,IF(G373=Precios!$BF$5,Precios!$BG$5,IF(G373=Precios!$BF$6,Precios!$BG$6,IF(G373=Precios!$BF$7,Precios!$BG$7,IF(G373=Precios!$BF$8,Precios!$BG$8,IF(G373=Precios!$BF$9,Precios!$BG$9,IF(G373=Precios!$BF$10,Precios!$BG$10,IF(G373=Precios!$BF$11,Precios!$BG$11,IF(G373=Precios!$BF$12,Precios!$BG$12,IF(G373=Precios!$BF$13,Precios!$BG$13,IF(G373=Precios!$BF$14,Precios!$BG$14,IF(G373=Precios!$BF$15,Precios!$BG$15,IF(G373=Precios!$BF$16,Precios!$BG$16,IF(G373=Precios!$BF$17,Precios!$BG$17,IF(G373=Precios!$BF$18,Precios!$BG$18,0)))))))))))))))</f>
        <v>231.57894736842107</v>
      </c>
      <c r="J373" s="32">
        <v>1</v>
      </c>
      <c r="K373" s="82">
        <f>IF(J373=1,I373,IF(J373=2,I373*(1-Precios!$BJ$3),0))</f>
        <v>231.57894736842107</v>
      </c>
      <c r="L373" s="82">
        <f t="shared" si="42"/>
        <v>231.57894736842107</v>
      </c>
      <c r="M373" s="33"/>
      <c r="N373" s="28"/>
      <c r="O373" s="28"/>
      <c r="P373" s="28"/>
      <c r="Q373" s="28"/>
      <c r="R373" s="28"/>
      <c r="S373" s="96"/>
    </row>
    <row r="374" spans="1:19" ht="15.75" thickBot="1" x14ac:dyDescent="0.3">
      <c r="A374" s="97"/>
      <c r="B374" s="100"/>
      <c r="C374" s="98"/>
      <c r="D374" s="111"/>
      <c r="E374" s="111"/>
      <c r="F374" s="111"/>
      <c r="G374" s="100">
        <v>104</v>
      </c>
      <c r="H374" s="99">
        <v>1</v>
      </c>
      <c r="I374" s="158">
        <f>IF(G374=Precios!$BF$4,Precios!$BG$4,IF(G374=Precios!$BF$5,Precios!$BG$5,IF(G374=Precios!$BF$6,Precios!$BG$6,IF(G374=Precios!$BF$7,Precios!$BG$7,IF(G374=Precios!$BF$8,Precios!$BG$8,IF(G374=Precios!$BF$9,Precios!$BG$9,IF(G374=Precios!$BF$10,Precios!$BG$10,IF(G374=Precios!$BF$11,Precios!$BG$11,IF(G374=Precios!$BF$12,Precios!$BG$12,IF(G374=Precios!$BF$13,Precios!$BG$13,IF(G374=Precios!$BF$14,Precios!$BG$14,IF(G374=Precios!$BF$15,Precios!$BG$15,IF(G374=Precios!$BF$16,Precios!$BG$16,IF(G374=Precios!$BF$17,Precios!$BG$17,IF(G374=Precios!$BF$18,Precios!$BG$18,0)))))))))))))))</f>
        <v>578.94736842105272</v>
      </c>
      <c r="J374" s="100">
        <v>1</v>
      </c>
      <c r="K374" s="101">
        <f>IF(J374=1,I374,IF(J374=2,I374*(1-Precios!$BJ$3),0))</f>
        <v>578.94736842105272</v>
      </c>
      <c r="L374" s="101">
        <f t="shared" si="42"/>
        <v>578.94736842105272</v>
      </c>
      <c r="M374" s="102"/>
      <c r="N374" s="103"/>
      <c r="O374" s="103"/>
      <c r="P374" s="103"/>
      <c r="Q374" s="103"/>
      <c r="R374" s="103"/>
      <c r="S374" s="104"/>
    </row>
    <row r="375" spans="1:19" x14ac:dyDescent="0.25">
      <c r="A375" s="121">
        <v>43654</v>
      </c>
      <c r="B375" s="83">
        <v>132</v>
      </c>
      <c r="C375" s="122" t="s">
        <v>145</v>
      </c>
      <c r="D375" s="123" t="s">
        <v>109</v>
      </c>
      <c r="E375" s="123" t="s">
        <v>110</v>
      </c>
      <c r="F375" s="123" t="s">
        <v>107</v>
      </c>
      <c r="G375" s="83">
        <v>101</v>
      </c>
      <c r="H375" s="124">
        <v>1</v>
      </c>
      <c r="I375" s="156">
        <f>IF(G375=Precios!$BF$4,Precios!$BG$4,IF(G375=Precios!$BF$5,Precios!$BG$5,IF(G375=Precios!$BF$6,Precios!$BG$6,IF(G375=Precios!$BF$7,Precios!$BG$7,IF(G375=Precios!$BF$8,Precios!$BG$8,IF(G375=Precios!$BF$9,Precios!$BG$9,IF(G375=Precios!$BF$10,Precios!$BG$10,IF(G375=Precios!$BF$11,Precios!$BG$11,IF(G375=Precios!$BF$12,Precios!$BG$12,IF(G375=Precios!$BF$13,Precios!$BG$13,IF(G375=Precios!$BF$14,Precios!$BG$14,IF(G375=Precios!$BF$15,Precios!$BG$15,IF(G375=Precios!$BF$16,Precios!$BG$16,IF(G375=Precios!$BF$17,Precios!$BG$17,IF(G375=Precios!$BF$18,Precios!$BG$18,0)))))))))))))))</f>
        <v>231.57894736842107</v>
      </c>
      <c r="J375" s="83">
        <v>2</v>
      </c>
      <c r="K375" s="140">
        <f>IF(J375=1,I375,IF(J375=2,I375*(1-Precios!$BJ$3),0))</f>
        <v>220</v>
      </c>
      <c r="L375" s="140">
        <f t="shared" si="42"/>
        <v>220</v>
      </c>
      <c r="M375" s="141">
        <f>+SUM(L375:L377)</f>
        <v>1430</v>
      </c>
      <c r="N375" s="142">
        <f>IF(J375=1,(+M375*Precios!$BH$3),0)</f>
        <v>0</v>
      </c>
      <c r="O375" s="143">
        <f>+M375-N375</f>
        <v>1430</v>
      </c>
      <c r="P375" s="27"/>
      <c r="Q375" s="93">
        <f>+O375-P375</f>
        <v>1430</v>
      </c>
      <c r="R375" s="144">
        <f>IF(J375=1,0,Q375)</f>
        <v>1430</v>
      </c>
      <c r="S375" s="144">
        <f>IF(J375=2,0,Q375)</f>
        <v>0</v>
      </c>
    </row>
    <row r="376" spans="1:19" x14ac:dyDescent="0.25">
      <c r="A376" s="95"/>
      <c r="B376" s="32"/>
      <c r="C376" s="26"/>
      <c r="D376" s="110"/>
      <c r="E376" s="110"/>
      <c r="F376" s="110"/>
      <c r="G376" s="32">
        <v>102</v>
      </c>
      <c r="H376" s="34">
        <v>2</v>
      </c>
      <c r="I376" s="157">
        <f>IF(G376=Precios!$BF$4,Precios!$BG$4,IF(G376=Precios!$BF$5,Precios!$BG$5,IF(G376=Precios!$BF$6,Precios!$BG$6,IF(G376=Precios!$BF$7,Precios!$BG$7,IF(G376=Precios!$BF$8,Precios!$BG$8,IF(G376=Precios!$BF$9,Precios!$BG$9,IF(G376=Precios!$BF$10,Precios!$BG$10,IF(G376=Precios!$BF$11,Precios!$BG$11,IF(G376=Precios!$BF$12,Precios!$BG$12,IF(G376=Precios!$BF$13,Precios!$BG$13,IF(G376=Precios!$BF$14,Precios!$BG$14,IF(G376=Precios!$BF$15,Precios!$BG$15,IF(G376=Precios!$BF$16,Precios!$BG$16,IF(G376=Precios!$BF$17,Precios!$BG$17,IF(G376=Precios!$BF$18,Precios!$BG$18,0)))))))))))))))</f>
        <v>347.36842105263162</v>
      </c>
      <c r="J376" s="32">
        <v>2</v>
      </c>
      <c r="K376" s="82">
        <f>IF(J376=1,I376,IF(J376=2,I376*(1-Precios!$BJ$3),0))</f>
        <v>330</v>
      </c>
      <c r="L376" s="82">
        <f t="shared" si="42"/>
        <v>660</v>
      </c>
      <c r="M376" s="33"/>
      <c r="N376" s="28"/>
      <c r="O376" s="28"/>
      <c r="P376" s="28"/>
      <c r="Q376" s="28"/>
      <c r="R376" s="28"/>
      <c r="S376" s="96"/>
    </row>
    <row r="377" spans="1:19" ht="15.75" thickBot="1" x14ac:dyDescent="0.3">
      <c r="A377" s="115"/>
      <c r="B377" s="116"/>
      <c r="C377" s="117"/>
      <c r="D377" s="118"/>
      <c r="E377" s="118"/>
      <c r="F377" s="118"/>
      <c r="G377" s="116">
        <v>104</v>
      </c>
      <c r="H377" s="119">
        <v>1</v>
      </c>
      <c r="I377" s="158">
        <f>IF(G377=Precios!$BF$4,Precios!$BG$4,IF(G377=Precios!$BF$5,Precios!$BG$5,IF(G377=Precios!$BF$6,Precios!$BG$6,IF(G377=Precios!$BF$7,Precios!$BG$7,IF(G377=Precios!$BF$8,Precios!$BG$8,IF(G377=Precios!$BF$9,Precios!$BG$9,IF(G377=Precios!$BF$10,Precios!$BG$10,IF(G377=Precios!$BF$11,Precios!$BG$11,IF(G377=Precios!$BF$12,Precios!$BG$12,IF(G377=Precios!$BF$13,Precios!$BG$13,IF(G377=Precios!$BF$14,Precios!$BG$14,IF(G377=Precios!$BF$15,Precios!$BG$15,IF(G377=Precios!$BF$16,Precios!$BG$16,IF(G377=Precios!$BF$17,Precios!$BG$17,IF(G377=Precios!$BF$18,Precios!$BG$18,0)))))))))))))))</f>
        <v>578.94736842105272</v>
      </c>
      <c r="J377" s="116">
        <v>2</v>
      </c>
      <c r="K377" s="147">
        <f>IF(J377=1,I377,IF(J377=2,I377*(1-Precios!$BJ$3),0))</f>
        <v>550</v>
      </c>
      <c r="L377" s="147">
        <f t="shared" si="42"/>
        <v>550</v>
      </c>
      <c r="M377" s="33"/>
      <c r="N377" s="28"/>
      <c r="O377" s="28"/>
      <c r="P377" s="28"/>
      <c r="Q377" s="28"/>
      <c r="R377" s="28"/>
      <c r="S377" s="96"/>
    </row>
    <row r="378" spans="1:19" x14ac:dyDescent="0.25">
      <c r="A378" s="84">
        <v>43661</v>
      </c>
      <c r="B378" s="87">
        <v>133</v>
      </c>
      <c r="C378" s="85" t="s">
        <v>146</v>
      </c>
      <c r="D378" s="109" t="s">
        <v>111</v>
      </c>
      <c r="E378" s="109" t="s">
        <v>112</v>
      </c>
      <c r="F378" s="109" t="s">
        <v>107</v>
      </c>
      <c r="G378" s="87">
        <v>104</v>
      </c>
      <c r="H378" s="86">
        <v>1</v>
      </c>
      <c r="I378" s="156">
        <f>IF(G378=Precios!$BF$4,Precios!$BG$4,IF(G378=Precios!$BF$5,Precios!$BG$5,IF(G378=Precios!$BF$6,Precios!$BG$6,IF(G378=Precios!$BF$7,Precios!$BG$7,IF(G378=Precios!$BF$8,Precios!$BG$8,IF(G378=Precios!$BF$9,Precios!$BG$9,IF(G378=Precios!$BF$10,Precios!$BG$10,IF(G378=Precios!$BF$11,Precios!$BG$11,IF(G378=Precios!$BF$12,Precios!$BG$12,IF(G378=Precios!$BF$13,Precios!$BG$13,IF(G378=Precios!$BF$14,Precios!$BG$14,IF(G378=Precios!$BF$15,Precios!$BG$15,IF(G378=Precios!$BF$16,Precios!$BG$16,IF(G378=Precios!$BF$17,Precios!$BG$17,IF(G378=Precios!$BF$18,Precios!$BG$18,0)))))))))))))))</f>
        <v>578.94736842105272</v>
      </c>
      <c r="J378" s="87">
        <v>1</v>
      </c>
      <c r="K378" s="88">
        <f>IF(J378=1,I378,IF(J378=2,I378*(1-Precios!$BJ$3),0))</f>
        <v>578.94736842105272</v>
      </c>
      <c r="L378" s="88">
        <f t="shared" si="42"/>
        <v>578.94736842105272</v>
      </c>
      <c r="M378" s="89">
        <f>+SUM(L378:L380)</f>
        <v>1157.8947368421054</v>
      </c>
      <c r="N378" s="90">
        <f>IF(J378=1,(+M378*Precios!$BH$3),0)</f>
        <v>27.905263157894741</v>
      </c>
      <c r="O378" s="91">
        <f>+M378-N378</f>
        <v>1129.9894736842107</v>
      </c>
      <c r="P378" s="92"/>
      <c r="Q378" s="93">
        <f>+O378-P378</f>
        <v>1129.9894736842107</v>
      </c>
      <c r="R378" s="94">
        <f>IF(J378=1,0,Q378)</f>
        <v>0</v>
      </c>
      <c r="S378" s="145">
        <f>IF(J378=2,0,Q378)</f>
        <v>1129.9894736842107</v>
      </c>
    </row>
    <row r="379" spans="1:19" x14ac:dyDescent="0.25">
      <c r="A379" s="95"/>
      <c r="B379" s="32"/>
      <c r="C379" s="26"/>
      <c r="D379" s="110"/>
      <c r="E379" s="110"/>
      <c r="F379" s="110"/>
      <c r="G379" s="32">
        <v>102</v>
      </c>
      <c r="H379" s="34">
        <v>1</v>
      </c>
      <c r="I379" s="157">
        <f>IF(G379=Precios!$BF$4,Precios!$BG$4,IF(G379=Precios!$BF$5,Precios!$BG$5,IF(G379=Precios!$BF$6,Precios!$BG$6,IF(G379=Precios!$BF$7,Precios!$BG$7,IF(G379=Precios!$BF$8,Precios!$BG$8,IF(G379=Precios!$BF$9,Precios!$BG$9,IF(G379=Precios!$BF$10,Precios!$BG$10,IF(G379=Precios!$BF$11,Precios!$BG$11,IF(G379=Precios!$BF$12,Precios!$BG$12,IF(G379=Precios!$BF$13,Precios!$BG$13,IF(G379=Precios!$BF$14,Precios!$BG$14,IF(G379=Precios!$BF$15,Precios!$BG$15,IF(G379=Precios!$BF$16,Precios!$BG$16,IF(G379=Precios!$BF$17,Precios!$BG$17,IF(G379=Precios!$BF$18,Precios!$BG$18,0)))))))))))))))</f>
        <v>347.36842105263162</v>
      </c>
      <c r="J379" s="32">
        <v>1</v>
      </c>
      <c r="K379" s="82">
        <f>IF(J379=1,I379,IF(J379=2,I379*(1-Precios!$BJ$3),0))</f>
        <v>347.36842105263162</v>
      </c>
      <c r="L379" s="82">
        <f t="shared" si="42"/>
        <v>347.36842105263162</v>
      </c>
      <c r="M379" s="33"/>
      <c r="N379" s="28"/>
      <c r="O379" s="28"/>
      <c r="P379" s="28"/>
      <c r="Q379" s="28"/>
      <c r="R379" s="28"/>
      <c r="S379" s="96"/>
    </row>
    <row r="380" spans="1:19" ht="15.75" thickBot="1" x14ac:dyDescent="0.3">
      <c r="A380" s="97"/>
      <c r="B380" s="100"/>
      <c r="C380" s="98"/>
      <c r="D380" s="111"/>
      <c r="E380" s="111"/>
      <c r="F380" s="111"/>
      <c r="G380" s="100">
        <v>101</v>
      </c>
      <c r="H380" s="99">
        <v>1</v>
      </c>
      <c r="I380" s="158">
        <f>IF(G380=Precios!$BF$4,Precios!$BG$4,IF(G380=Precios!$BF$5,Precios!$BG$5,IF(G380=Precios!$BF$6,Precios!$BG$6,IF(G380=Precios!$BF$7,Precios!$BG$7,IF(G380=Precios!$BF$8,Precios!$BG$8,IF(G380=Precios!$BF$9,Precios!$BG$9,IF(G380=Precios!$BF$10,Precios!$BG$10,IF(G380=Precios!$BF$11,Precios!$BG$11,IF(G380=Precios!$BF$12,Precios!$BG$12,IF(G380=Precios!$BF$13,Precios!$BG$13,IF(G380=Precios!$BF$14,Precios!$BG$14,IF(G380=Precios!$BF$15,Precios!$BG$15,IF(G380=Precios!$BF$16,Precios!$BG$16,IF(G380=Precios!$BF$17,Precios!$BG$17,IF(G380=Precios!$BF$18,Precios!$BG$18,0)))))))))))))))</f>
        <v>231.57894736842107</v>
      </c>
      <c r="J380" s="100">
        <v>1</v>
      </c>
      <c r="K380" s="101">
        <f>IF(J380=1,I380,IF(J380=2,I380*(1-Precios!$BJ$3),0))</f>
        <v>231.57894736842107</v>
      </c>
      <c r="L380" s="101">
        <f t="shared" si="42"/>
        <v>231.57894736842107</v>
      </c>
      <c r="M380" s="102"/>
      <c r="N380" s="103"/>
      <c r="O380" s="103"/>
      <c r="P380" s="103"/>
      <c r="Q380" s="103"/>
      <c r="R380" s="103"/>
      <c r="S380" s="104"/>
    </row>
    <row r="381" spans="1:19" x14ac:dyDescent="0.25">
      <c r="A381" s="121">
        <v>43665</v>
      </c>
      <c r="B381" s="83">
        <v>134</v>
      </c>
      <c r="C381" s="122" t="s">
        <v>147</v>
      </c>
      <c r="D381" s="123" t="s">
        <v>115</v>
      </c>
      <c r="E381" s="123" t="s">
        <v>116</v>
      </c>
      <c r="F381" s="123" t="s">
        <v>107</v>
      </c>
      <c r="G381" s="83">
        <v>105</v>
      </c>
      <c r="H381" s="124">
        <v>2</v>
      </c>
      <c r="I381" s="156">
        <f>IF(G381=Precios!$BF$4,Precios!$BG$4,IF(G381=Precios!$BF$5,Precios!$BG$5,IF(G381=Precios!$BF$6,Precios!$BG$6,IF(G381=Precios!$BF$7,Precios!$BG$7,IF(G381=Precios!$BF$8,Precios!$BG$8,IF(G381=Precios!$BF$9,Precios!$BG$9,IF(G381=Precios!$BF$10,Precios!$BG$10,IF(G381=Precios!$BF$11,Precios!$BG$11,IF(G381=Precios!$BF$12,Precios!$BG$12,IF(G381=Precios!$BF$13,Precios!$BG$13,IF(G381=Precios!$BF$14,Precios!$BG$14,IF(G381=Precios!$BF$15,Precios!$BG$15,IF(G381=Precios!$BF$16,Precios!$BG$16,IF(G381=Precios!$BF$17,Precios!$BG$17,IF(G381=Precios!$BF$18,Precios!$BG$18,0)))))))))))))))</f>
        <v>694.73684210526324</v>
      </c>
      <c r="J381" s="83">
        <v>2</v>
      </c>
      <c r="K381" s="140">
        <f>IF(J381=1,I381,IF(J381=2,I381*(1-Precios!$BJ$3),0))</f>
        <v>660</v>
      </c>
      <c r="L381" s="140">
        <f t="shared" si="42"/>
        <v>1320</v>
      </c>
      <c r="M381" s="141">
        <f>+SUM(L381:L383)</f>
        <v>1980</v>
      </c>
      <c r="N381" s="142">
        <f>IF(J381=1,(+M381*Precios!$BH$3),0)</f>
        <v>0</v>
      </c>
      <c r="O381" s="143">
        <f>+M381-N381</f>
        <v>1980</v>
      </c>
      <c r="P381" s="27">
        <v>100</v>
      </c>
      <c r="Q381" s="93">
        <f>+O381-P381</f>
        <v>1880</v>
      </c>
      <c r="R381" s="144">
        <f>IF(J381=1,0,Q381)</f>
        <v>1880</v>
      </c>
      <c r="S381" s="144">
        <f>IF(J381=2,0,Q381)</f>
        <v>0</v>
      </c>
    </row>
    <row r="382" spans="1:19" x14ac:dyDescent="0.25">
      <c r="A382" s="95"/>
      <c r="B382" s="32"/>
      <c r="C382" s="26"/>
      <c r="D382" s="110"/>
      <c r="E382" s="110"/>
      <c r="F382" s="110"/>
      <c r="G382" s="32">
        <v>101</v>
      </c>
      <c r="H382" s="34">
        <v>1</v>
      </c>
      <c r="I382" s="157">
        <f>IF(G382=Precios!$BF$4,Precios!$BG$4,IF(G382=Precios!$BF$5,Precios!$BG$5,IF(G382=Precios!$BF$6,Precios!$BG$6,IF(G382=Precios!$BF$7,Precios!$BG$7,IF(G382=Precios!$BF$8,Precios!$BG$8,IF(G382=Precios!$BF$9,Precios!$BG$9,IF(G382=Precios!$BF$10,Precios!$BG$10,IF(G382=Precios!$BF$11,Precios!$BG$11,IF(G382=Precios!$BF$12,Precios!$BG$12,IF(G382=Precios!$BF$13,Precios!$BG$13,IF(G382=Precios!$BF$14,Precios!$BG$14,IF(G382=Precios!$BF$15,Precios!$BG$15,IF(G382=Precios!$BF$16,Precios!$BG$16,IF(G382=Precios!$BF$17,Precios!$BG$17,IF(G382=Precios!$BF$18,Precios!$BG$18,0)))))))))))))))</f>
        <v>231.57894736842107</v>
      </c>
      <c r="J382" s="32">
        <v>2</v>
      </c>
      <c r="K382" s="82">
        <f>IF(J382=1,I382,IF(J382=2,I382*(1-Precios!$BJ$3),0))</f>
        <v>220</v>
      </c>
      <c r="L382" s="82">
        <f t="shared" si="42"/>
        <v>220</v>
      </c>
      <c r="M382" s="33"/>
      <c r="N382" s="28"/>
      <c r="O382" s="28"/>
      <c r="P382" s="28"/>
      <c r="Q382" s="28"/>
      <c r="R382" s="28"/>
      <c r="S382" s="96"/>
    </row>
    <row r="383" spans="1:19" ht="15.75" thickBot="1" x14ac:dyDescent="0.3">
      <c r="A383" s="115"/>
      <c r="B383" s="116"/>
      <c r="C383" s="117"/>
      <c r="D383" s="118"/>
      <c r="E383" s="118"/>
      <c r="F383" s="118"/>
      <c r="G383" s="116">
        <v>103</v>
      </c>
      <c r="H383" s="119">
        <v>1</v>
      </c>
      <c r="I383" s="158">
        <f>IF(G383=Precios!$BF$4,Precios!$BG$4,IF(G383=Precios!$BF$5,Precios!$BG$5,IF(G383=Precios!$BF$6,Precios!$BG$6,IF(G383=Precios!$BF$7,Precios!$BG$7,IF(G383=Precios!$BF$8,Precios!$BG$8,IF(G383=Precios!$BF$9,Precios!$BG$9,IF(G383=Precios!$BF$10,Precios!$BG$10,IF(G383=Precios!$BF$11,Precios!$BG$11,IF(G383=Precios!$BF$12,Precios!$BG$12,IF(G383=Precios!$BF$13,Precios!$BG$13,IF(G383=Precios!$BF$14,Precios!$BG$14,IF(G383=Precios!$BF$15,Precios!$BG$15,IF(G383=Precios!$BF$16,Precios!$BG$16,IF(G383=Precios!$BF$17,Precios!$BG$17,IF(G383=Precios!$BF$18,Precios!$BG$18,0)))))))))))))))</f>
        <v>463.15789473684214</v>
      </c>
      <c r="J383" s="116">
        <v>2</v>
      </c>
      <c r="K383" s="147">
        <f>IF(J383=1,I383,IF(J383=2,I383*(1-Precios!$BJ$3),0))</f>
        <v>440</v>
      </c>
      <c r="L383" s="147">
        <f t="shared" si="42"/>
        <v>440</v>
      </c>
      <c r="M383" s="33"/>
      <c r="N383" s="28"/>
      <c r="O383" s="28"/>
      <c r="P383" s="28"/>
      <c r="Q383" s="28"/>
      <c r="R383" s="28"/>
      <c r="S383" s="96"/>
    </row>
    <row r="384" spans="1:19" x14ac:dyDescent="0.25">
      <c r="A384" s="84">
        <v>43670</v>
      </c>
      <c r="B384" s="87">
        <v>135</v>
      </c>
      <c r="C384" s="85" t="s">
        <v>148</v>
      </c>
      <c r="D384" s="109" t="s">
        <v>118</v>
      </c>
      <c r="E384" s="109" t="s">
        <v>106</v>
      </c>
      <c r="F384" s="109" t="s">
        <v>107</v>
      </c>
      <c r="G384" s="87">
        <v>105</v>
      </c>
      <c r="H384" s="86">
        <v>2</v>
      </c>
      <c r="I384" s="156">
        <f>IF(G384=Precios!$BF$4,Precios!$BG$4,IF(G384=Precios!$BF$5,Precios!$BG$5,IF(G384=Precios!$BF$6,Precios!$BG$6,IF(G384=Precios!$BF$7,Precios!$BG$7,IF(G384=Precios!$BF$8,Precios!$BG$8,IF(G384=Precios!$BF$9,Precios!$BG$9,IF(G384=Precios!$BF$10,Precios!$BG$10,IF(G384=Precios!$BF$11,Precios!$BG$11,IF(G384=Precios!$BF$12,Precios!$BG$12,IF(G384=Precios!$BF$13,Precios!$BG$13,IF(G384=Precios!$BF$14,Precios!$BG$14,IF(G384=Precios!$BF$15,Precios!$BG$15,IF(G384=Precios!$BF$16,Precios!$BG$16,IF(G384=Precios!$BF$17,Precios!$BG$17,IF(G384=Precios!$BF$18,Precios!$BG$18,0)))))))))))))))</f>
        <v>694.73684210526324</v>
      </c>
      <c r="J384" s="87">
        <v>2</v>
      </c>
      <c r="K384" s="88">
        <f>IF(J384=1,I384,IF(J384=2,I384*(1-Precios!$BJ$3),0))</f>
        <v>660</v>
      </c>
      <c r="L384" s="88">
        <f t="shared" ref="L384:L416" si="43">+H384*K384</f>
        <v>1320</v>
      </c>
      <c r="M384" s="89">
        <f>+SUM(L384:L386)</f>
        <v>2530</v>
      </c>
      <c r="N384" s="90">
        <f>IF(J384=1,(+M384*Precios!$BH$3),0)</f>
        <v>0</v>
      </c>
      <c r="O384" s="91">
        <f>+M384-N384</f>
        <v>2530</v>
      </c>
      <c r="P384" s="92"/>
      <c r="Q384" s="93">
        <f>+O384-P384</f>
        <v>2530</v>
      </c>
      <c r="R384" s="94">
        <f>IF(J384=1,0,Q384)</f>
        <v>2530</v>
      </c>
      <c r="S384" s="145">
        <f>IF(J384=2,0,Q384)</f>
        <v>0</v>
      </c>
    </row>
    <row r="385" spans="1:19" x14ac:dyDescent="0.25">
      <c r="A385" s="95"/>
      <c r="B385" s="32"/>
      <c r="C385" s="26"/>
      <c r="D385" s="110"/>
      <c r="E385" s="110"/>
      <c r="F385" s="110"/>
      <c r="G385" s="32">
        <v>103</v>
      </c>
      <c r="H385" s="34">
        <v>2</v>
      </c>
      <c r="I385" s="157">
        <f>IF(G385=Precios!$BF$4,Precios!$BG$4,IF(G385=Precios!$BF$5,Precios!$BG$5,IF(G385=Precios!$BF$6,Precios!$BG$6,IF(G385=Precios!$BF$7,Precios!$BG$7,IF(G385=Precios!$BF$8,Precios!$BG$8,IF(G385=Precios!$BF$9,Precios!$BG$9,IF(G385=Precios!$BF$10,Precios!$BG$10,IF(G385=Precios!$BF$11,Precios!$BG$11,IF(G385=Precios!$BF$12,Precios!$BG$12,IF(G385=Precios!$BF$13,Precios!$BG$13,IF(G385=Precios!$BF$14,Precios!$BG$14,IF(G385=Precios!$BF$15,Precios!$BG$15,IF(G385=Precios!$BF$16,Precios!$BG$16,IF(G385=Precios!$BF$17,Precios!$BG$17,IF(G385=Precios!$BF$18,Precios!$BG$18,0)))))))))))))))</f>
        <v>463.15789473684214</v>
      </c>
      <c r="J385" s="32">
        <v>2</v>
      </c>
      <c r="K385" s="82">
        <f>IF(J385=1,I385,IF(J385=2,I385*(1-Precios!$BJ$3),0))</f>
        <v>440</v>
      </c>
      <c r="L385" s="82">
        <f t="shared" si="43"/>
        <v>880</v>
      </c>
      <c r="M385" s="33"/>
      <c r="N385" s="28"/>
      <c r="O385" s="28"/>
      <c r="P385" s="28"/>
      <c r="Q385" s="28"/>
      <c r="R385" s="28"/>
      <c r="S385" s="96"/>
    </row>
    <row r="386" spans="1:19" ht="15.75" thickBot="1" x14ac:dyDescent="0.3">
      <c r="A386" s="97"/>
      <c r="B386" s="100"/>
      <c r="C386" s="98"/>
      <c r="D386" s="111"/>
      <c r="E386" s="111"/>
      <c r="F386" s="111"/>
      <c r="G386" s="100">
        <v>102</v>
      </c>
      <c r="H386" s="99">
        <v>1</v>
      </c>
      <c r="I386" s="158">
        <f>IF(G386=Precios!$BF$4,Precios!$BG$4,IF(G386=Precios!$BF$5,Precios!$BG$5,IF(G386=Precios!$BF$6,Precios!$BG$6,IF(G386=Precios!$BF$7,Precios!$BG$7,IF(G386=Precios!$BF$8,Precios!$BG$8,IF(G386=Precios!$BF$9,Precios!$BG$9,IF(G386=Precios!$BF$10,Precios!$BG$10,IF(G386=Precios!$BF$11,Precios!$BG$11,IF(G386=Precios!$BF$12,Precios!$BG$12,IF(G386=Precios!$BF$13,Precios!$BG$13,IF(G386=Precios!$BF$14,Precios!$BG$14,IF(G386=Precios!$BF$15,Precios!$BG$15,IF(G386=Precios!$BF$16,Precios!$BG$16,IF(G386=Precios!$BF$17,Precios!$BG$17,IF(G386=Precios!$BF$18,Precios!$BG$18,0)))))))))))))))</f>
        <v>347.36842105263162</v>
      </c>
      <c r="J386" s="100">
        <v>2</v>
      </c>
      <c r="K386" s="101">
        <f>IF(J386=1,I386,IF(J386=2,I386*(1-Precios!$BJ$3),0))</f>
        <v>330</v>
      </c>
      <c r="L386" s="101">
        <f t="shared" si="43"/>
        <v>330</v>
      </c>
      <c r="M386" s="102"/>
      <c r="N386" s="103"/>
      <c r="O386" s="103"/>
      <c r="P386" s="103"/>
      <c r="Q386" s="103"/>
      <c r="R386" s="103"/>
      <c r="S386" s="104"/>
    </row>
    <row r="387" spans="1:19" x14ac:dyDescent="0.25">
      <c r="A387" s="84"/>
      <c r="B387" s="87"/>
      <c r="C387" s="85"/>
      <c r="D387" s="109"/>
      <c r="E387" s="109"/>
      <c r="F387" s="109"/>
      <c r="G387" s="87"/>
      <c r="H387" s="86"/>
      <c r="I387" s="156">
        <f>IF(G387=Precios!$BF$4,Precios!$BG$4,IF(G387=Precios!$BF$5,Precios!$BG$5,IF(G387=Precios!$BF$6,Precios!$BG$6,IF(G387=Precios!$BF$7,Precios!$BG$7,IF(G387=Precios!$BF$8,Precios!$BG$8,IF(G387=Precios!$BF$9,Precios!$BG$9,IF(G387=Precios!$BF$10,Precios!$BG$10,IF(G387=Precios!$BF$11,Precios!$BG$11,IF(G387=Precios!$BF$12,Precios!$BG$12,IF(G387=Precios!$BF$13,Precios!$BG$13,IF(G387=Precios!$BF$14,Precios!$BG$14,IF(G387=Precios!$BF$15,Precios!$BG$15,IF(G387=Precios!$BF$16,Precios!$BG$16,IF(G387=Precios!$BF$17,Precios!$BG$17,IF(G387=Precios!$BF$18,Precios!$BG$18,0)))))))))))))))</f>
        <v>0</v>
      </c>
      <c r="J387" s="87"/>
      <c r="K387" s="88">
        <f>IF(J387=1,I387,IF(J387=2,I387*(1-Precios!$BJ$3),0))</f>
        <v>0</v>
      </c>
      <c r="L387" s="88">
        <f t="shared" si="43"/>
        <v>0</v>
      </c>
      <c r="M387" s="89">
        <f>+SUM(L387:L389)</f>
        <v>0</v>
      </c>
      <c r="N387" s="90">
        <f>IF(J387=1,(+M387*Precios!$BH$3),0)</f>
        <v>0</v>
      </c>
      <c r="O387" s="91">
        <f>+M387-N387</f>
        <v>0</v>
      </c>
      <c r="P387" s="92"/>
      <c r="Q387" s="93">
        <f>+O387-P387</f>
        <v>0</v>
      </c>
      <c r="R387" s="94">
        <f>IF(J387=1,0,Q387)</f>
        <v>0</v>
      </c>
      <c r="S387" s="145">
        <f>IF(J387=2,0,Q387)</f>
        <v>0</v>
      </c>
    </row>
    <row r="388" spans="1:19" x14ac:dyDescent="0.25">
      <c r="A388" s="95"/>
      <c r="B388" s="32"/>
      <c r="C388" s="26"/>
      <c r="D388" s="110"/>
      <c r="E388" s="110"/>
      <c r="F388" s="110"/>
      <c r="G388" s="32"/>
      <c r="H388" s="34"/>
      <c r="I388" s="157">
        <f>IF(G388=Precios!$BF$4,Precios!$BG$4,IF(G388=Precios!$BF$5,Precios!$BG$5,IF(G388=Precios!$BF$6,Precios!$BG$6,IF(G388=Precios!$BF$7,Precios!$BG$7,IF(G388=Precios!$BF$8,Precios!$BG$8,IF(G388=Precios!$BF$9,Precios!$BG$9,IF(G388=Precios!$BF$10,Precios!$BG$10,IF(G388=Precios!$BF$11,Precios!$BG$11,IF(G388=Precios!$BF$12,Precios!$BG$12,IF(G388=Precios!$BF$13,Precios!$BG$13,IF(G388=Precios!$BF$14,Precios!$BG$14,IF(G388=Precios!$BF$15,Precios!$BG$15,IF(G388=Precios!$BF$16,Precios!$BG$16,IF(G388=Precios!$BF$17,Precios!$BG$17,IF(G388=Precios!$BF$18,Precios!$BG$18,0)))))))))))))))</f>
        <v>0</v>
      </c>
      <c r="J388" s="32"/>
      <c r="K388" s="82">
        <f>IF(J388=1,I388,IF(J388=2,I388*(1-Precios!$BJ$3),0))</f>
        <v>0</v>
      </c>
      <c r="L388" s="82">
        <f t="shared" si="43"/>
        <v>0</v>
      </c>
      <c r="M388" s="33"/>
      <c r="N388" s="28"/>
      <c r="O388" s="28"/>
      <c r="P388" s="28"/>
      <c r="Q388" s="28"/>
      <c r="R388" s="28"/>
      <c r="S388" s="96"/>
    </row>
    <row r="389" spans="1:19" ht="15.75" thickBot="1" x14ac:dyDescent="0.3">
      <c r="A389" s="97"/>
      <c r="B389" s="100"/>
      <c r="C389" s="98"/>
      <c r="D389" s="111"/>
      <c r="E389" s="111"/>
      <c r="F389" s="111"/>
      <c r="G389" s="100"/>
      <c r="H389" s="99"/>
      <c r="I389" s="158">
        <f>IF(G389=Precios!$BF$4,Precios!$BG$4,IF(G389=Precios!$BF$5,Precios!$BG$5,IF(G389=Precios!$BF$6,Precios!$BG$6,IF(G389=Precios!$BF$7,Precios!$BG$7,IF(G389=Precios!$BF$8,Precios!$BG$8,IF(G389=Precios!$BF$9,Precios!$BG$9,IF(G389=Precios!$BF$10,Precios!$BG$10,IF(G389=Precios!$BF$11,Precios!$BG$11,IF(G389=Precios!$BF$12,Precios!$BG$12,IF(G389=Precios!$BF$13,Precios!$BG$13,IF(G389=Precios!$BF$14,Precios!$BG$14,IF(G389=Precios!$BF$15,Precios!$BG$15,IF(G389=Precios!$BF$16,Precios!$BG$16,IF(G389=Precios!$BF$17,Precios!$BG$17,IF(G389=Precios!$BF$18,Precios!$BG$18,0)))))))))))))))</f>
        <v>0</v>
      </c>
      <c r="J389" s="100"/>
      <c r="K389" s="101">
        <f>IF(J389=1,I389,IF(J389=2,I389*(1-Precios!$BJ$3),0))</f>
        <v>0</v>
      </c>
      <c r="L389" s="101">
        <f t="shared" si="43"/>
        <v>0</v>
      </c>
      <c r="M389" s="102"/>
      <c r="N389" s="103"/>
      <c r="O389" s="103"/>
      <c r="P389" s="103"/>
      <c r="Q389" s="103"/>
      <c r="R389" s="103"/>
      <c r="S389" s="104"/>
    </row>
    <row r="390" spans="1:19" x14ac:dyDescent="0.25">
      <c r="A390" s="84"/>
      <c r="B390" s="87"/>
      <c r="C390" s="85"/>
      <c r="D390" s="109"/>
      <c r="E390" s="109"/>
      <c r="F390" s="109"/>
      <c r="G390" s="87"/>
      <c r="H390" s="86"/>
      <c r="I390" s="156">
        <f>IF(G390=Precios!$BF$4,Precios!$BG$4,IF(G390=Precios!$BF$5,Precios!$BG$5,IF(G390=Precios!$BF$6,Precios!$BG$6,IF(G390=Precios!$BF$7,Precios!$BG$7,IF(G390=Precios!$BF$8,Precios!$BG$8,IF(G390=Precios!$BF$9,Precios!$BG$9,IF(G390=Precios!$BF$10,Precios!$BG$10,IF(G390=Precios!$BF$11,Precios!$BG$11,IF(G390=Precios!$BF$12,Precios!$BG$12,IF(G390=Precios!$BF$13,Precios!$BG$13,IF(G390=Precios!$BF$14,Precios!$BG$14,IF(G390=Precios!$BF$15,Precios!$BG$15,IF(G390=Precios!$BF$16,Precios!$BG$16,IF(G390=Precios!$BF$17,Precios!$BG$17,IF(G390=Precios!$BF$18,Precios!$BG$18,0)))))))))))))))</f>
        <v>0</v>
      </c>
      <c r="J390" s="87"/>
      <c r="K390" s="88">
        <f>IF(J390=1,I390,IF(J390=2,I390*(1-Precios!$BJ$3),0))</f>
        <v>0</v>
      </c>
      <c r="L390" s="88">
        <f t="shared" si="43"/>
        <v>0</v>
      </c>
      <c r="M390" s="89">
        <f>+SUM(L390:L392)</f>
        <v>0</v>
      </c>
      <c r="N390" s="90">
        <f>IF(J390=1,(+M390*Precios!$BH$3),0)</f>
        <v>0</v>
      </c>
      <c r="O390" s="91">
        <f>+M390-N390</f>
        <v>0</v>
      </c>
      <c r="P390" s="92"/>
      <c r="Q390" s="93">
        <f>+O390-P390</f>
        <v>0</v>
      </c>
      <c r="R390" s="94">
        <f>IF(J390=1,0,Q390)</f>
        <v>0</v>
      </c>
      <c r="S390" s="145">
        <f>IF(J390=2,0,Q390)</f>
        <v>0</v>
      </c>
    </row>
    <row r="391" spans="1:19" x14ac:dyDescent="0.25">
      <c r="A391" s="95"/>
      <c r="B391" s="32"/>
      <c r="C391" s="26"/>
      <c r="D391" s="110"/>
      <c r="E391" s="110"/>
      <c r="F391" s="110"/>
      <c r="G391" s="32"/>
      <c r="H391" s="34"/>
      <c r="I391" s="157">
        <f>IF(G391=Precios!$BF$4,Precios!$BG$4,IF(G391=Precios!$BF$5,Precios!$BG$5,IF(G391=Precios!$BF$6,Precios!$BG$6,IF(G391=Precios!$BF$7,Precios!$BG$7,IF(G391=Precios!$BF$8,Precios!$BG$8,IF(G391=Precios!$BF$9,Precios!$BG$9,IF(G391=Precios!$BF$10,Precios!$BG$10,IF(G391=Precios!$BF$11,Precios!$BG$11,IF(G391=Precios!$BF$12,Precios!$BG$12,IF(G391=Precios!$BF$13,Precios!$BG$13,IF(G391=Precios!$BF$14,Precios!$BG$14,IF(G391=Precios!$BF$15,Precios!$BG$15,IF(G391=Precios!$BF$16,Precios!$BG$16,IF(G391=Precios!$BF$17,Precios!$BG$17,IF(G391=Precios!$BF$18,Precios!$BG$18,0)))))))))))))))</f>
        <v>0</v>
      </c>
      <c r="J391" s="32"/>
      <c r="K391" s="82">
        <f>IF(J391=1,I391,IF(J391=2,I391*(1-Precios!$BJ$3),0))</f>
        <v>0</v>
      </c>
      <c r="L391" s="82">
        <f t="shared" si="43"/>
        <v>0</v>
      </c>
      <c r="M391" s="33"/>
      <c r="N391" s="28"/>
      <c r="O391" s="28"/>
      <c r="P391" s="28"/>
      <c r="Q391" s="28"/>
      <c r="R391" s="28"/>
      <c r="S391" s="96"/>
    </row>
    <row r="392" spans="1:19" ht="15.75" thickBot="1" x14ac:dyDescent="0.3">
      <c r="A392" s="97"/>
      <c r="B392" s="100"/>
      <c r="C392" s="98"/>
      <c r="D392" s="111"/>
      <c r="E392" s="111"/>
      <c r="F392" s="111"/>
      <c r="G392" s="100"/>
      <c r="H392" s="99"/>
      <c r="I392" s="158">
        <f>IF(G392=Precios!$BF$4,Precios!$BG$4,IF(G392=Precios!$BF$5,Precios!$BG$5,IF(G392=Precios!$BF$6,Precios!$BG$6,IF(G392=Precios!$BF$7,Precios!$BG$7,IF(G392=Precios!$BF$8,Precios!$BG$8,IF(G392=Precios!$BF$9,Precios!$BG$9,IF(G392=Precios!$BF$10,Precios!$BG$10,IF(G392=Precios!$BF$11,Precios!$BG$11,IF(G392=Precios!$BF$12,Precios!$BG$12,IF(G392=Precios!$BF$13,Precios!$BG$13,IF(G392=Precios!$BF$14,Precios!$BG$14,IF(G392=Precios!$BF$15,Precios!$BG$15,IF(G392=Precios!$BF$16,Precios!$BG$16,IF(G392=Precios!$BF$17,Precios!$BG$17,IF(G392=Precios!$BF$18,Precios!$BG$18,0)))))))))))))))</f>
        <v>0</v>
      </c>
      <c r="J392" s="100"/>
      <c r="K392" s="101">
        <f>IF(J392=1,I392,IF(J392=2,I392*(1-Precios!$BJ$3),0))</f>
        <v>0</v>
      </c>
      <c r="L392" s="101">
        <f t="shared" si="43"/>
        <v>0</v>
      </c>
      <c r="M392" s="102"/>
      <c r="N392" s="103"/>
      <c r="O392" s="103"/>
      <c r="P392" s="103"/>
      <c r="Q392" s="103"/>
      <c r="R392" s="103"/>
      <c r="S392" s="104"/>
    </row>
    <row r="393" spans="1:19" x14ac:dyDescent="0.25">
      <c r="A393" s="84"/>
      <c r="B393" s="87"/>
      <c r="C393" s="85"/>
      <c r="D393" s="109"/>
      <c r="E393" s="109"/>
      <c r="F393" s="109"/>
      <c r="G393" s="87"/>
      <c r="H393" s="86"/>
      <c r="I393" s="156">
        <f>IF(G393=Precios!$BF$4,Precios!$BG$4,IF(G393=Precios!$BF$5,Precios!$BG$5,IF(G393=Precios!$BF$6,Precios!$BG$6,IF(G393=Precios!$BF$7,Precios!$BG$7,IF(G393=Precios!$BF$8,Precios!$BG$8,IF(G393=Precios!$BF$9,Precios!$BG$9,IF(G393=Precios!$BF$10,Precios!$BG$10,IF(G393=Precios!$BF$11,Precios!$BG$11,IF(G393=Precios!$BF$12,Precios!$BG$12,IF(G393=Precios!$BF$13,Precios!$BG$13,IF(G393=Precios!$BF$14,Precios!$BG$14,IF(G393=Precios!$BF$15,Precios!$BG$15,IF(G393=Precios!$BF$16,Precios!$BG$16,IF(G393=Precios!$BF$17,Precios!$BG$17,IF(G393=Precios!$BF$18,Precios!$BG$18,0)))))))))))))))</f>
        <v>0</v>
      </c>
      <c r="J393" s="87"/>
      <c r="K393" s="88">
        <f>IF(J393=1,I393,IF(J393=2,I393*(1-Precios!$BJ$3),0))</f>
        <v>0</v>
      </c>
      <c r="L393" s="88">
        <f t="shared" si="43"/>
        <v>0</v>
      </c>
      <c r="M393" s="89">
        <f>+SUM(L393:L395)</f>
        <v>0</v>
      </c>
      <c r="N393" s="90">
        <f>IF(J393=1,(+M393*Precios!$BH$3),0)</f>
        <v>0</v>
      </c>
      <c r="O393" s="91">
        <f>+M393-N393</f>
        <v>0</v>
      </c>
      <c r="P393" s="92"/>
      <c r="Q393" s="93">
        <f>+O393-P393</f>
        <v>0</v>
      </c>
      <c r="R393" s="94">
        <f>IF(J393=1,0,Q393)</f>
        <v>0</v>
      </c>
      <c r="S393" s="145">
        <f>IF(J393=2,0,Q393)</f>
        <v>0</v>
      </c>
    </row>
    <row r="394" spans="1:19" x14ac:dyDescent="0.25">
      <c r="A394" s="95"/>
      <c r="B394" s="32"/>
      <c r="C394" s="26"/>
      <c r="D394" s="110"/>
      <c r="E394" s="110"/>
      <c r="F394" s="110"/>
      <c r="G394" s="32"/>
      <c r="H394" s="34"/>
      <c r="I394" s="157">
        <f>IF(G394=Precios!$BF$4,Precios!$BG$4,IF(G394=Precios!$BF$5,Precios!$BG$5,IF(G394=Precios!$BF$6,Precios!$BG$6,IF(G394=Precios!$BF$7,Precios!$BG$7,IF(G394=Precios!$BF$8,Precios!$BG$8,IF(G394=Precios!$BF$9,Precios!$BG$9,IF(G394=Precios!$BF$10,Precios!$BG$10,IF(G394=Precios!$BF$11,Precios!$BG$11,IF(G394=Precios!$BF$12,Precios!$BG$12,IF(G394=Precios!$BF$13,Precios!$BG$13,IF(G394=Precios!$BF$14,Precios!$BG$14,IF(G394=Precios!$BF$15,Precios!$BG$15,IF(G394=Precios!$BF$16,Precios!$BG$16,IF(G394=Precios!$BF$17,Precios!$BG$17,IF(G394=Precios!$BF$18,Precios!$BG$18,0)))))))))))))))</f>
        <v>0</v>
      </c>
      <c r="J394" s="32"/>
      <c r="K394" s="82">
        <f>IF(J394=1,I394,IF(J394=2,I394*(1-Precios!$BJ$3),0))</f>
        <v>0</v>
      </c>
      <c r="L394" s="82">
        <f t="shared" si="43"/>
        <v>0</v>
      </c>
      <c r="M394" s="33"/>
      <c r="N394" s="28"/>
      <c r="O394" s="28"/>
      <c r="P394" s="28"/>
      <c r="Q394" s="28"/>
      <c r="R394" s="28"/>
      <c r="S394" s="96"/>
    </row>
    <row r="395" spans="1:19" ht="15.75" thickBot="1" x14ac:dyDescent="0.3">
      <c r="A395" s="97"/>
      <c r="B395" s="100"/>
      <c r="C395" s="98"/>
      <c r="D395" s="111"/>
      <c r="E395" s="111"/>
      <c r="F395" s="111"/>
      <c r="G395" s="100"/>
      <c r="H395" s="99"/>
      <c r="I395" s="158">
        <f>IF(G395=Precios!$BF$4,Precios!$BG$4,IF(G395=Precios!$BF$5,Precios!$BG$5,IF(G395=Precios!$BF$6,Precios!$BG$6,IF(G395=Precios!$BF$7,Precios!$BG$7,IF(G395=Precios!$BF$8,Precios!$BG$8,IF(G395=Precios!$BF$9,Precios!$BG$9,IF(G395=Precios!$BF$10,Precios!$BG$10,IF(G395=Precios!$BF$11,Precios!$BG$11,IF(G395=Precios!$BF$12,Precios!$BG$12,IF(G395=Precios!$BF$13,Precios!$BG$13,IF(G395=Precios!$BF$14,Precios!$BG$14,IF(G395=Precios!$BF$15,Precios!$BG$15,IF(G395=Precios!$BF$16,Precios!$BG$16,IF(G395=Precios!$BF$17,Precios!$BG$17,IF(G395=Precios!$BF$18,Precios!$BG$18,0)))))))))))))))</f>
        <v>0</v>
      </c>
      <c r="J395" s="100"/>
      <c r="K395" s="101">
        <f>IF(J395=1,I395,IF(J395=2,I395*(1-Precios!$BJ$3),0))</f>
        <v>0</v>
      </c>
      <c r="L395" s="101">
        <f t="shared" si="43"/>
        <v>0</v>
      </c>
      <c r="M395" s="102"/>
      <c r="N395" s="103"/>
      <c r="O395" s="103"/>
      <c r="P395" s="103"/>
      <c r="Q395" s="103"/>
      <c r="R395" s="103"/>
      <c r="S395" s="104"/>
    </row>
    <row r="396" spans="1:19" x14ac:dyDescent="0.25">
      <c r="A396" s="84"/>
      <c r="B396" s="87"/>
      <c r="C396" s="85"/>
      <c r="D396" s="109"/>
      <c r="E396" s="109"/>
      <c r="F396" s="109"/>
      <c r="G396" s="87"/>
      <c r="H396" s="86"/>
      <c r="I396" s="156">
        <f>IF(G396=Precios!$BF$4,Precios!$BG$4,IF(G396=Precios!$BF$5,Precios!$BG$5,IF(G396=Precios!$BF$6,Precios!$BG$6,IF(G396=Precios!$BF$7,Precios!$BG$7,IF(G396=Precios!$BF$8,Precios!$BG$8,IF(G396=Precios!$BF$9,Precios!$BG$9,IF(G396=Precios!$BF$10,Precios!$BG$10,IF(G396=Precios!$BF$11,Precios!$BG$11,IF(G396=Precios!$BF$12,Precios!$BG$12,IF(G396=Precios!$BF$13,Precios!$BG$13,IF(G396=Precios!$BF$14,Precios!$BG$14,IF(G396=Precios!$BF$15,Precios!$BG$15,IF(G396=Precios!$BF$16,Precios!$BG$16,IF(G396=Precios!$BF$17,Precios!$BG$17,IF(G396=Precios!$BF$18,Precios!$BG$18,0)))))))))))))))</f>
        <v>0</v>
      </c>
      <c r="J396" s="87"/>
      <c r="K396" s="88">
        <f>IF(J396=1,I396,IF(J396=2,I396*(1-Precios!$BJ$3),0))</f>
        <v>0</v>
      </c>
      <c r="L396" s="88">
        <f t="shared" si="43"/>
        <v>0</v>
      </c>
      <c r="M396" s="89">
        <f>+SUM(L396:L398)</f>
        <v>0</v>
      </c>
      <c r="N396" s="90">
        <f>IF(J396=1,(+M396*Precios!$BH$3),0)</f>
        <v>0</v>
      </c>
      <c r="O396" s="91">
        <f>+M396-N396</f>
        <v>0</v>
      </c>
      <c r="P396" s="92"/>
      <c r="Q396" s="93">
        <f>+O396-P396</f>
        <v>0</v>
      </c>
      <c r="R396" s="94">
        <f>IF(J396=1,0,Q396)</f>
        <v>0</v>
      </c>
      <c r="S396" s="145">
        <f>IF(J396=2,0,Q396)</f>
        <v>0</v>
      </c>
    </row>
    <row r="397" spans="1:19" x14ac:dyDescent="0.25">
      <c r="A397" s="95"/>
      <c r="B397" s="32"/>
      <c r="C397" s="26"/>
      <c r="D397" s="110"/>
      <c r="E397" s="110"/>
      <c r="F397" s="110"/>
      <c r="G397" s="32"/>
      <c r="H397" s="34"/>
      <c r="I397" s="157">
        <f>IF(G397=Precios!$BF$4,Precios!$BG$4,IF(G397=Precios!$BF$5,Precios!$BG$5,IF(G397=Precios!$BF$6,Precios!$BG$6,IF(G397=Precios!$BF$7,Precios!$BG$7,IF(G397=Precios!$BF$8,Precios!$BG$8,IF(G397=Precios!$BF$9,Precios!$BG$9,IF(G397=Precios!$BF$10,Precios!$BG$10,IF(G397=Precios!$BF$11,Precios!$BG$11,IF(G397=Precios!$BF$12,Precios!$BG$12,IF(G397=Precios!$BF$13,Precios!$BG$13,IF(G397=Precios!$BF$14,Precios!$BG$14,IF(G397=Precios!$BF$15,Precios!$BG$15,IF(G397=Precios!$BF$16,Precios!$BG$16,IF(G397=Precios!$BF$17,Precios!$BG$17,IF(G397=Precios!$BF$18,Precios!$BG$18,0)))))))))))))))</f>
        <v>0</v>
      </c>
      <c r="J397" s="32"/>
      <c r="K397" s="82">
        <f>IF(J397=1,I397,IF(J397=2,I397*(1-Precios!$BJ$3),0))</f>
        <v>0</v>
      </c>
      <c r="L397" s="82">
        <f t="shared" si="43"/>
        <v>0</v>
      </c>
      <c r="M397" s="33"/>
      <c r="N397" s="28"/>
      <c r="O397" s="28"/>
      <c r="P397" s="28"/>
      <c r="Q397" s="28"/>
      <c r="R397" s="28"/>
      <c r="S397" s="96"/>
    </row>
    <row r="398" spans="1:19" ht="15.75" thickBot="1" x14ac:dyDescent="0.3">
      <c r="A398" s="97"/>
      <c r="B398" s="100"/>
      <c r="C398" s="98"/>
      <c r="D398" s="111"/>
      <c r="E398" s="111"/>
      <c r="F398" s="111"/>
      <c r="G398" s="100"/>
      <c r="H398" s="99"/>
      <c r="I398" s="158">
        <f>IF(G398=Precios!$BF$4,Precios!$BG$4,IF(G398=Precios!$BF$5,Precios!$BG$5,IF(G398=Precios!$BF$6,Precios!$BG$6,IF(G398=Precios!$BF$7,Precios!$BG$7,IF(G398=Precios!$BF$8,Precios!$BG$8,IF(G398=Precios!$BF$9,Precios!$BG$9,IF(G398=Precios!$BF$10,Precios!$BG$10,IF(G398=Precios!$BF$11,Precios!$BG$11,IF(G398=Precios!$BF$12,Precios!$BG$12,IF(G398=Precios!$BF$13,Precios!$BG$13,IF(G398=Precios!$BF$14,Precios!$BG$14,IF(G398=Precios!$BF$15,Precios!$BG$15,IF(G398=Precios!$BF$16,Precios!$BG$16,IF(G398=Precios!$BF$17,Precios!$BG$17,IF(G398=Precios!$BF$18,Precios!$BG$18,0)))))))))))))))</f>
        <v>0</v>
      </c>
      <c r="J398" s="100"/>
      <c r="K398" s="101">
        <f>IF(J398=1,I398,IF(J398=2,I398*(1-Precios!$BJ$3),0))</f>
        <v>0</v>
      </c>
      <c r="L398" s="101">
        <f t="shared" si="43"/>
        <v>0</v>
      </c>
      <c r="M398" s="102"/>
      <c r="N398" s="103"/>
      <c r="O398" s="103"/>
      <c r="P398" s="103"/>
      <c r="Q398" s="103"/>
      <c r="R398" s="103"/>
      <c r="S398" s="104"/>
    </row>
    <row r="399" spans="1:19" x14ac:dyDescent="0.25">
      <c r="A399" s="84"/>
      <c r="B399" s="87"/>
      <c r="C399" s="85"/>
      <c r="D399" s="109"/>
      <c r="E399" s="109"/>
      <c r="F399" s="109"/>
      <c r="G399" s="87"/>
      <c r="H399" s="86"/>
      <c r="I399" s="156">
        <f>IF(G399=Precios!$BF$4,Precios!$BG$4,IF(G399=Precios!$BF$5,Precios!$BG$5,IF(G399=Precios!$BF$6,Precios!$BG$6,IF(G399=Precios!$BF$7,Precios!$BG$7,IF(G399=Precios!$BF$8,Precios!$BG$8,IF(G399=Precios!$BF$9,Precios!$BG$9,IF(G399=Precios!$BF$10,Precios!$BG$10,IF(G399=Precios!$BF$11,Precios!$BG$11,IF(G399=Precios!$BF$12,Precios!$BG$12,IF(G399=Precios!$BF$13,Precios!$BG$13,IF(G399=Precios!$BF$14,Precios!$BG$14,IF(G399=Precios!$BF$15,Precios!$BG$15,IF(G399=Precios!$BF$16,Precios!$BG$16,IF(G399=Precios!$BF$17,Precios!$BG$17,IF(G399=Precios!$BF$18,Precios!$BG$18,0)))))))))))))))</f>
        <v>0</v>
      </c>
      <c r="J399" s="87"/>
      <c r="K399" s="88">
        <f>IF(J399=1,I399,IF(J399=2,I399*(1-Precios!$BJ$3),0))</f>
        <v>0</v>
      </c>
      <c r="L399" s="88">
        <f t="shared" ref="L399:L410" si="44">+H399*K399</f>
        <v>0</v>
      </c>
      <c r="M399" s="89">
        <f>+SUM(L399:L401)</f>
        <v>0</v>
      </c>
      <c r="N399" s="90">
        <f>IF(J399=1,(+M399*Precios!$BH$3),0)</f>
        <v>0</v>
      </c>
      <c r="O399" s="91">
        <f>+M399-N399</f>
        <v>0</v>
      </c>
      <c r="P399" s="92"/>
      <c r="Q399" s="93">
        <f>+O399-P399</f>
        <v>0</v>
      </c>
      <c r="R399" s="94">
        <f>IF(J399=1,0,Q399)</f>
        <v>0</v>
      </c>
      <c r="S399" s="145">
        <f>IF(J399=2,0,Q399)</f>
        <v>0</v>
      </c>
    </row>
    <row r="400" spans="1:19" x14ac:dyDescent="0.25">
      <c r="A400" s="95"/>
      <c r="B400" s="32"/>
      <c r="C400" s="26"/>
      <c r="D400" s="110"/>
      <c r="E400" s="110"/>
      <c r="F400" s="110"/>
      <c r="G400" s="32"/>
      <c r="H400" s="34"/>
      <c r="I400" s="157">
        <f>IF(G400=Precios!$BF$4,Precios!$BG$4,IF(G400=Precios!$BF$5,Precios!$BG$5,IF(G400=Precios!$BF$6,Precios!$BG$6,IF(G400=Precios!$BF$7,Precios!$BG$7,IF(G400=Precios!$BF$8,Precios!$BG$8,IF(G400=Precios!$BF$9,Precios!$BG$9,IF(G400=Precios!$BF$10,Precios!$BG$10,IF(G400=Precios!$BF$11,Precios!$BG$11,IF(G400=Precios!$BF$12,Precios!$BG$12,IF(G400=Precios!$BF$13,Precios!$BG$13,IF(G400=Precios!$BF$14,Precios!$BG$14,IF(G400=Precios!$BF$15,Precios!$BG$15,IF(G400=Precios!$BF$16,Precios!$BG$16,IF(G400=Precios!$BF$17,Precios!$BG$17,IF(G400=Precios!$BF$18,Precios!$BG$18,0)))))))))))))))</f>
        <v>0</v>
      </c>
      <c r="J400" s="32"/>
      <c r="K400" s="82">
        <f>IF(J400=1,I400,IF(J400=2,I400*(1-Precios!$BJ$3),0))</f>
        <v>0</v>
      </c>
      <c r="L400" s="82">
        <f t="shared" si="44"/>
        <v>0</v>
      </c>
      <c r="M400" s="33"/>
      <c r="N400" s="28"/>
      <c r="O400" s="28"/>
      <c r="P400" s="28"/>
      <c r="Q400" s="28"/>
      <c r="R400" s="28"/>
      <c r="S400" s="96"/>
    </row>
    <row r="401" spans="1:19" ht="15.75" thickBot="1" x14ac:dyDescent="0.3">
      <c r="A401" s="97"/>
      <c r="B401" s="100"/>
      <c r="C401" s="98"/>
      <c r="D401" s="111"/>
      <c r="E401" s="111"/>
      <c r="F401" s="111"/>
      <c r="G401" s="100"/>
      <c r="H401" s="99"/>
      <c r="I401" s="158">
        <f>IF(G401=Precios!$BF$4,Precios!$BG$4,IF(G401=Precios!$BF$5,Precios!$BG$5,IF(G401=Precios!$BF$6,Precios!$BG$6,IF(G401=Precios!$BF$7,Precios!$BG$7,IF(G401=Precios!$BF$8,Precios!$BG$8,IF(G401=Precios!$BF$9,Precios!$BG$9,IF(G401=Precios!$BF$10,Precios!$BG$10,IF(G401=Precios!$BF$11,Precios!$BG$11,IF(G401=Precios!$BF$12,Precios!$BG$12,IF(G401=Precios!$BF$13,Precios!$BG$13,IF(G401=Precios!$BF$14,Precios!$BG$14,IF(G401=Precios!$BF$15,Precios!$BG$15,IF(G401=Precios!$BF$16,Precios!$BG$16,IF(G401=Precios!$BF$17,Precios!$BG$17,IF(G401=Precios!$BF$18,Precios!$BG$18,0)))))))))))))))</f>
        <v>0</v>
      </c>
      <c r="J401" s="100"/>
      <c r="K401" s="101">
        <f>IF(J401=1,I401,IF(J401=2,I401*(1-Precios!$BJ$3),0))</f>
        <v>0</v>
      </c>
      <c r="L401" s="101">
        <f t="shared" si="44"/>
        <v>0</v>
      </c>
      <c r="M401" s="102"/>
      <c r="N401" s="103"/>
      <c r="O401" s="103"/>
      <c r="P401" s="103"/>
      <c r="Q401" s="103"/>
      <c r="R401" s="103"/>
      <c r="S401" s="104"/>
    </row>
    <row r="402" spans="1:19" x14ac:dyDescent="0.25">
      <c r="A402" s="84"/>
      <c r="B402" s="87"/>
      <c r="C402" s="85"/>
      <c r="D402" s="109"/>
      <c r="E402" s="109"/>
      <c r="F402" s="109"/>
      <c r="G402" s="87"/>
      <c r="H402" s="86"/>
      <c r="I402" s="156">
        <f>IF(G402=Precios!$BF$4,Precios!$BG$4,IF(G402=Precios!$BF$5,Precios!$BG$5,IF(G402=Precios!$BF$6,Precios!$BG$6,IF(G402=Precios!$BF$7,Precios!$BG$7,IF(G402=Precios!$BF$8,Precios!$BG$8,IF(G402=Precios!$BF$9,Precios!$BG$9,IF(G402=Precios!$BF$10,Precios!$BG$10,IF(G402=Precios!$BF$11,Precios!$BG$11,IF(G402=Precios!$BF$12,Precios!$BG$12,IF(G402=Precios!$BF$13,Precios!$BG$13,IF(G402=Precios!$BF$14,Precios!$BG$14,IF(G402=Precios!$BF$15,Precios!$BG$15,IF(G402=Precios!$BF$16,Precios!$BG$16,IF(G402=Precios!$BF$17,Precios!$BG$17,IF(G402=Precios!$BF$18,Precios!$BG$18,0)))))))))))))))</f>
        <v>0</v>
      </c>
      <c r="J402" s="87"/>
      <c r="K402" s="88">
        <f>IF(J402=1,I402,IF(J402=2,I402*(1-Precios!$BJ$3),0))</f>
        <v>0</v>
      </c>
      <c r="L402" s="88">
        <f t="shared" si="44"/>
        <v>0</v>
      </c>
      <c r="M402" s="89">
        <f>+SUM(L402:L404)</f>
        <v>0</v>
      </c>
      <c r="N402" s="90">
        <f>IF(J402=1,(+M402*Precios!$BH$3),0)</f>
        <v>0</v>
      </c>
      <c r="O402" s="91">
        <f>+M402-N402</f>
        <v>0</v>
      </c>
      <c r="P402" s="92"/>
      <c r="Q402" s="93">
        <f>+O402-P402</f>
        <v>0</v>
      </c>
      <c r="R402" s="94">
        <f>IF(J402=1,0,Q402)</f>
        <v>0</v>
      </c>
      <c r="S402" s="145">
        <f>IF(J402=2,0,Q402)</f>
        <v>0</v>
      </c>
    </row>
    <row r="403" spans="1:19" x14ac:dyDescent="0.25">
      <c r="A403" s="95"/>
      <c r="B403" s="32"/>
      <c r="C403" s="26"/>
      <c r="D403" s="110"/>
      <c r="E403" s="110"/>
      <c r="F403" s="110"/>
      <c r="G403" s="32"/>
      <c r="H403" s="34"/>
      <c r="I403" s="157">
        <f>IF(G403=Precios!$BF$4,Precios!$BG$4,IF(G403=Precios!$BF$5,Precios!$BG$5,IF(G403=Precios!$BF$6,Precios!$BG$6,IF(G403=Precios!$BF$7,Precios!$BG$7,IF(G403=Precios!$BF$8,Precios!$BG$8,IF(G403=Precios!$BF$9,Precios!$BG$9,IF(G403=Precios!$BF$10,Precios!$BG$10,IF(G403=Precios!$BF$11,Precios!$BG$11,IF(G403=Precios!$BF$12,Precios!$BG$12,IF(G403=Precios!$BF$13,Precios!$BG$13,IF(G403=Precios!$BF$14,Precios!$BG$14,IF(G403=Precios!$BF$15,Precios!$BG$15,IF(G403=Precios!$BF$16,Precios!$BG$16,IF(G403=Precios!$BF$17,Precios!$BG$17,IF(G403=Precios!$BF$18,Precios!$BG$18,0)))))))))))))))</f>
        <v>0</v>
      </c>
      <c r="J403" s="32"/>
      <c r="K403" s="82">
        <f>IF(J403=1,I403,IF(J403=2,I403*(1-Precios!$BJ$3),0))</f>
        <v>0</v>
      </c>
      <c r="L403" s="82">
        <f t="shared" si="44"/>
        <v>0</v>
      </c>
      <c r="M403" s="33"/>
      <c r="N403" s="28"/>
      <c r="O403" s="28"/>
      <c r="P403" s="28"/>
      <c r="Q403" s="28"/>
      <c r="R403" s="28"/>
      <c r="S403" s="96"/>
    </row>
    <row r="404" spans="1:19" ht="15.75" thickBot="1" x14ac:dyDescent="0.3">
      <c r="A404" s="97"/>
      <c r="B404" s="100"/>
      <c r="C404" s="98"/>
      <c r="D404" s="111"/>
      <c r="E404" s="111"/>
      <c r="F404" s="111"/>
      <c r="G404" s="100"/>
      <c r="H404" s="99"/>
      <c r="I404" s="158">
        <f>IF(G404=Precios!$BF$4,Precios!$BG$4,IF(G404=Precios!$BF$5,Precios!$BG$5,IF(G404=Precios!$BF$6,Precios!$BG$6,IF(G404=Precios!$BF$7,Precios!$BG$7,IF(G404=Precios!$BF$8,Precios!$BG$8,IF(G404=Precios!$BF$9,Precios!$BG$9,IF(G404=Precios!$BF$10,Precios!$BG$10,IF(G404=Precios!$BF$11,Precios!$BG$11,IF(G404=Precios!$BF$12,Precios!$BG$12,IF(G404=Precios!$BF$13,Precios!$BG$13,IF(G404=Precios!$BF$14,Precios!$BG$14,IF(G404=Precios!$BF$15,Precios!$BG$15,IF(G404=Precios!$BF$16,Precios!$BG$16,IF(G404=Precios!$BF$17,Precios!$BG$17,IF(G404=Precios!$BF$18,Precios!$BG$18,0)))))))))))))))</f>
        <v>0</v>
      </c>
      <c r="J404" s="100"/>
      <c r="K404" s="101">
        <f>IF(J404=1,I404,IF(J404=2,I404*(1-Precios!$BJ$3),0))</f>
        <v>0</v>
      </c>
      <c r="L404" s="101">
        <f t="shared" si="44"/>
        <v>0</v>
      </c>
      <c r="M404" s="102"/>
      <c r="N404" s="103"/>
      <c r="O404" s="103"/>
      <c r="P404" s="103"/>
      <c r="Q404" s="103"/>
      <c r="R404" s="103"/>
      <c r="S404" s="104"/>
    </row>
    <row r="405" spans="1:19" x14ac:dyDescent="0.25">
      <c r="A405" s="84"/>
      <c r="B405" s="87"/>
      <c r="C405" s="85"/>
      <c r="D405" s="109"/>
      <c r="E405" s="109"/>
      <c r="F405" s="109"/>
      <c r="G405" s="87"/>
      <c r="H405" s="86"/>
      <c r="I405" s="156">
        <f>IF(G405=Precios!$BF$4,Precios!$BG$4,IF(G405=Precios!$BF$5,Precios!$BG$5,IF(G405=Precios!$BF$6,Precios!$BG$6,IF(G405=Precios!$BF$7,Precios!$BG$7,IF(G405=Precios!$BF$8,Precios!$BG$8,IF(G405=Precios!$BF$9,Precios!$BG$9,IF(G405=Precios!$BF$10,Precios!$BG$10,IF(G405=Precios!$BF$11,Precios!$BG$11,IF(G405=Precios!$BF$12,Precios!$BG$12,IF(G405=Precios!$BF$13,Precios!$BG$13,IF(G405=Precios!$BF$14,Precios!$BG$14,IF(G405=Precios!$BF$15,Precios!$BG$15,IF(G405=Precios!$BF$16,Precios!$BG$16,IF(G405=Precios!$BF$17,Precios!$BG$17,IF(G405=Precios!$BF$18,Precios!$BG$18,0)))))))))))))))</f>
        <v>0</v>
      </c>
      <c r="J405" s="87"/>
      <c r="K405" s="88">
        <f>IF(J405=1,I405,IF(J405=2,I405*(1-Precios!$BJ$3),0))</f>
        <v>0</v>
      </c>
      <c r="L405" s="88">
        <f t="shared" si="44"/>
        <v>0</v>
      </c>
      <c r="M405" s="89">
        <f>+SUM(L405:L407)</f>
        <v>0</v>
      </c>
      <c r="N405" s="90">
        <f>IF(J405=1,(+M405*Precios!$BH$3),0)</f>
        <v>0</v>
      </c>
      <c r="O405" s="91">
        <f>+M405-N405</f>
        <v>0</v>
      </c>
      <c r="P405" s="92"/>
      <c r="Q405" s="93">
        <f>+O405-P405</f>
        <v>0</v>
      </c>
      <c r="R405" s="94">
        <f>IF(J405=1,0,Q405)</f>
        <v>0</v>
      </c>
      <c r="S405" s="145">
        <f>IF(J405=2,0,Q405)</f>
        <v>0</v>
      </c>
    </row>
    <row r="406" spans="1:19" x14ac:dyDescent="0.25">
      <c r="A406" s="95"/>
      <c r="B406" s="32"/>
      <c r="C406" s="26"/>
      <c r="D406" s="110"/>
      <c r="E406" s="110"/>
      <c r="F406" s="110"/>
      <c r="G406" s="32"/>
      <c r="H406" s="34"/>
      <c r="I406" s="157">
        <f>IF(G406=Precios!$BF$4,Precios!$BG$4,IF(G406=Precios!$BF$5,Precios!$BG$5,IF(G406=Precios!$BF$6,Precios!$BG$6,IF(G406=Precios!$BF$7,Precios!$BG$7,IF(G406=Precios!$BF$8,Precios!$BG$8,IF(G406=Precios!$BF$9,Precios!$BG$9,IF(G406=Precios!$BF$10,Precios!$BG$10,IF(G406=Precios!$BF$11,Precios!$BG$11,IF(G406=Precios!$BF$12,Precios!$BG$12,IF(G406=Precios!$BF$13,Precios!$BG$13,IF(G406=Precios!$BF$14,Precios!$BG$14,IF(G406=Precios!$BF$15,Precios!$BG$15,IF(G406=Precios!$BF$16,Precios!$BG$16,IF(G406=Precios!$BF$17,Precios!$BG$17,IF(G406=Precios!$BF$18,Precios!$BG$18,0)))))))))))))))</f>
        <v>0</v>
      </c>
      <c r="J406" s="32"/>
      <c r="K406" s="82">
        <f>IF(J406=1,I406,IF(J406=2,I406*(1-Precios!$BJ$3),0))</f>
        <v>0</v>
      </c>
      <c r="L406" s="82">
        <f t="shared" si="44"/>
        <v>0</v>
      </c>
      <c r="M406" s="33"/>
      <c r="N406" s="28"/>
      <c r="O406" s="28"/>
      <c r="P406" s="28"/>
      <c r="Q406" s="28"/>
      <c r="R406" s="28"/>
      <c r="S406" s="96"/>
    </row>
    <row r="407" spans="1:19" ht="15.75" thickBot="1" x14ac:dyDescent="0.3">
      <c r="A407" s="97"/>
      <c r="B407" s="100"/>
      <c r="C407" s="98"/>
      <c r="D407" s="111"/>
      <c r="E407" s="111"/>
      <c r="F407" s="111"/>
      <c r="G407" s="100"/>
      <c r="H407" s="99"/>
      <c r="I407" s="158">
        <f>IF(G407=Precios!$BF$4,Precios!$BG$4,IF(G407=Precios!$BF$5,Precios!$BG$5,IF(G407=Precios!$BF$6,Precios!$BG$6,IF(G407=Precios!$BF$7,Precios!$BG$7,IF(G407=Precios!$BF$8,Precios!$BG$8,IF(G407=Precios!$BF$9,Precios!$BG$9,IF(G407=Precios!$BF$10,Precios!$BG$10,IF(G407=Precios!$BF$11,Precios!$BG$11,IF(G407=Precios!$BF$12,Precios!$BG$12,IF(G407=Precios!$BF$13,Precios!$BG$13,IF(G407=Precios!$BF$14,Precios!$BG$14,IF(G407=Precios!$BF$15,Precios!$BG$15,IF(G407=Precios!$BF$16,Precios!$BG$16,IF(G407=Precios!$BF$17,Precios!$BG$17,IF(G407=Precios!$BF$18,Precios!$BG$18,0)))))))))))))))</f>
        <v>0</v>
      </c>
      <c r="J407" s="100"/>
      <c r="K407" s="101">
        <f>IF(J407=1,I407,IF(J407=2,I407*(1-Precios!$BJ$3),0))</f>
        <v>0</v>
      </c>
      <c r="L407" s="101">
        <f t="shared" si="44"/>
        <v>0</v>
      </c>
      <c r="M407" s="102"/>
      <c r="N407" s="103"/>
      <c r="O407" s="103"/>
      <c r="P407" s="103"/>
      <c r="Q407" s="103"/>
      <c r="R407" s="103"/>
      <c r="S407" s="104"/>
    </row>
    <row r="408" spans="1:19" x14ac:dyDescent="0.25">
      <c r="A408" s="84"/>
      <c r="B408" s="87"/>
      <c r="C408" s="85"/>
      <c r="D408" s="109"/>
      <c r="E408" s="109"/>
      <c r="F408" s="109"/>
      <c r="G408" s="87"/>
      <c r="H408" s="86"/>
      <c r="I408" s="156">
        <f>IF(G408=Precios!$BF$4,Precios!$BG$4,IF(G408=Precios!$BF$5,Precios!$BG$5,IF(G408=Precios!$BF$6,Precios!$BG$6,IF(G408=Precios!$BF$7,Precios!$BG$7,IF(G408=Precios!$BF$8,Precios!$BG$8,IF(G408=Precios!$BF$9,Precios!$BG$9,IF(G408=Precios!$BF$10,Precios!$BG$10,IF(G408=Precios!$BF$11,Precios!$BG$11,IF(G408=Precios!$BF$12,Precios!$BG$12,IF(G408=Precios!$BF$13,Precios!$BG$13,IF(G408=Precios!$BF$14,Precios!$BG$14,IF(G408=Precios!$BF$15,Precios!$BG$15,IF(G408=Precios!$BF$16,Precios!$BG$16,IF(G408=Precios!$BF$17,Precios!$BG$17,IF(G408=Precios!$BF$18,Precios!$BG$18,0)))))))))))))))</f>
        <v>0</v>
      </c>
      <c r="J408" s="87"/>
      <c r="K408" s="88">
        <f>IF(J408=1,I408,IF(J408=2,I408*(1-Precios!$BJ$3),0))</f>
        <v>0</v>
      </c>
      <c r="L408" s="88">
        <f t="shared" si="44"/>
        <v>0</v>
      </c>
      <c r="M408" s="89">
        <f>+SUM(L408:L410)</f>
        <v>0</v>
      </c>
      <c r="N408" s="90">
        <f>IF(J408=1,(+M408*Precios!$BH$3),0)</f>
        <v>0</v>
      </c>
      <c r="O408" s="91">
        <f>+M408-N408</f>
        <v>0</v>
      </c>
      <c r="P408" s="92"/>
      <c r="Q408" s="93">
        <f>+O408-P408</f>
        <v>0</v>
      </c>
      <c r="R408" s="94">
        <f>IF(J408=1,0,Q408)</f>
        <v>0</v>
      </c>
      <c r="S408" s="145">
        <f>IF(J408=2,0,Q408)</f>
        <v>0</v>
      </c>
    </row>
    <row r="409" spans="1:19" x14ac:dyDescent="0.25">
      <c r="A409" s="95"/>
      <c r="B409" s="32"/>
      <c r="C409" s="26"/>
      <c r="D409" s="110"/>
      <c r="E409" s="110"/>
      <c r="F409" s="110"/>
      <c r="G409" s="32"/>
      <c r="H409" s="34"/>
      <c r="I409" s="157">
        <f>IF(G409=Precios!$BF$4,Precios!$BG$4,IF(G409=Precios!$BF$5,Precios!$BG$5,IF(G409=Precios!$BF$6,Precios!$BG$6,IF(G409=Precios!$BF$7,Precios!$BG$7,IF(G409=Precios!$BF$8,Precios!$BG$8,IF(G409=Precios!$BF$9,Precios!$BG$9,IF(G409=Precios!$BF$10,Precios!$BG$10,IF(G409=Precios!$BF$11,Precios!$BG$11,IF(G409=Precios!$BF$12,Precios!$BG$12,IF(G409=Precios!$BF$13,Precios!$BG$13,IF(G409=Precios!$BF$14,Precios!$BG$14,IF(G409=Precios!$BF$15,Precios!$BG$15,IF(G409=Precios!$BF$16,Precios!$BG$16,IF(G409=Precios!$BF$17,Precios!$BG$17,IF(G409=Precios!$BF$18,Precios!$BG$18,0)))))))))))))))</f>
        <v>0</v>
      </c>
      <c r="J409" s="32"/>
      <c r="K409" s="82">
        <f>IF(J409=1,I409,IF(J409=2,I409*(1-Precios!$BJ$3),0))</f>
        <v>0</v>
      </c>
      <c r="L409" s="82">
        <f t="shared" si="44"/>
        <v>0</v>
      </c>
      <c r="M409" s="33"/>
      <c r="N409" s="28"/>
      <c r="O409" s="28"/>
      <c r="P409" s="28"/>
      <c r="Q409" s="28"/>
      <c r="R409" s="28"/>
      <c r="S409" s="96"/>
    </row>
    <row r="410" spans="1:19" ht="15.75" thickBot="1" x14ac:dyDescent="0.3">
      <c r="A410" s="97"/>
      <c r="B410" s="100"/>
      <c r="C410" s="98"/>
      <c r="D410" s="111"/>
      <c r="E410" s="111"/>
      <c r="F410" s="111"/>
      <c r="G410" s="100"/>
      <c r="H410" s="99"/>
      <c r="I410" s="158">
        <f>IF(G410=Precios!$BF$4,Precios!$BG$4,IF(G410=Precios!$BF$5,Precios!$BG$5,IF(G410=Precios!$BF$6,Precios!$BG$6,IF(G410=Precios!$BF$7,Precios!$BG$7,IF(G410=Precios!$BF$8,Precios!$BG$8,IF(G410=Precios!$BF$9,Precios!$BG$9,IF(G410=Precios!$BF$10,Precios!$BG$10,IF(G410=Precios!$BF$11,Precios!$BG$11,IF(G410=Precios!$BF$12,Precios!$BG$12,IF(G410=Precios!$BF$13,Precios!$BG$13,IF(G410=Precios!$BF$14,Precios!$BG$14,IF(G410=Precios!$BF$15,Precios!$BG$15,IF(G410=Precios!$BF$16,Precios!$BG$16,IF(G410=Precios!$BF$17,Precios!$BG$17,IF(G410=Precios!$BF$18,Precios!$BG$18,0)))))))))))))))</f>
        <v>0</v>
      </c>
      <c r="J410" s="100"/>
      <c r="K410" s="101">
        <f>IF(J410=1,I410,IF(J410=2,I410*(1-Precios!$BJ$3),0))</f>
        <v>0</v>
      </c>
      <c r="L410" s="101">
        <f t="shared" si="44"/>
        <v>0</v>
      </c>
      <c r="M410" s="102"/>
      <c r="N410" s="103"/>
      <c r="O410" s="103"/>
      <c r="P410" s="103"/>
      <c r="Q410" s="103"/>
      <c r="R410" s="103"/>
      <c r="S410" s="104"/>
    </row>
    <row r="411" spans="1:19" x14ac:dyDescent="0.25">
      <c r="A411" s="84"/>
      <c r="B411" s="87"/>
      <c r="C411" s="85"/>
      <c r="D411" s="109"/>
      <c r="E411" s="109"/>
      <c r="F411" s="109"/>
      <c r="G411" s="87"/>
      <c r="H411" s="86"/>
      <c r="I411" s="156">
        <f>IF(G411=Precios!$BF$4,Precios!$BG$4,IF(G411=Precios!$BF$5,Precios!$BG$5,IF(G411=Precios!$BF$6,Precios!$BG$6,IF(G411=Precios!$BF$7,Precios!$BG$7,IF(G411=Precios!$BF$8,Precios!$BG$8,IF(G411=Precios!$BF$9,Precios!$BG$9,IF(G411=Precios!$BF$10,Precios!$BG$10,IF(G411=Precios!$BF$11,Precios!$BG$11,IF(G411=Precios!$BF$12,Precios!$BG$12,IF(G411=Precios!$BF$13,Precios!$BG$13,IF(G411=Precios!$BF$14,Precios!$BG$14,IF(G411=Precios!$BF$15,Precios!$BG$15,IF(G411=Precios!$BF$16,Precios!$BG$16,IF(G411=Precios!$BF$17,Precios!$BG$17,IF(G411=Precios!$BF$18,Precios!$BG$18,0)))))))))))))))</f>
        <v>0</v>
      </c>
      <c r="J411" s="87"/>
      <c r="K411" s="88">
        <f>IF(J411=1,I411,IF(J411=2,I411*(1-Precios!$BJ$3),0))</f>
        <v>0</v>
      </c>
      <c r="L411" s="88">
        <f t="shared" si="43"/>
        <v>0</v>
      </c>
      <c r="M411" s="89">
        <f>+SUM(L411:L413)</f>
        <v>0</v>
      </c>
      <c r="N411" s="90">
        <f>IF(J411=1,(+M411*Precios!$BH$3),0)</f>
        <v>0</v>
      </c>
      <c r="O411" s="91">
        <f>+M411-N411</f>
        <v>0</v>
      </c>
      <c r="P411" s="92"/>
      <c r="Q411" s="93">
        <f>+O411-P411</f>
        <v>0</v>
      </c>
      <c r="R411" s="94">
        <f>IF(J411=1,0,Q411)</f>
        <v>0</v>
      </c>
      <c r="S411" s="145">
        <f>IF(J411=2,0,Q411)</f>
        <v>0</v>
      </c>
    </row>
    <row r="412" spans="1:19" x14ac:dyDescent="0.25">
      <c r="A412" s="95"/>
      <c r="B412" s="32"/>
      <c r="C412" s="26"/>
      <c r="D412" s="110"/>
      <c r="E412" s="110"/>
      <c r="F412" s="110"/>
      <c r="G412" s="32"/>
      <c r="H412" s="34"/>
      <c r="I412" s="157">
        <f>IF(G412=Precios!$BF$4,Precios!$BG$4,IF(G412=Precios!$BF$5,Precios!$BG$5,IF(G412=Precios!$BF$6,Precios!$BG$6,IF(G412=Precios!$BF$7,Precios!$BG$7,IF(G412=Precios!$BF$8,Precios!$BG$8,IF(G412=Precios!$BF$9,Precios!$BG$9,IF(G412=Precios!$BF$10,Precios!$BG$10,IF(G412=Precios!$BF$11,Precios!$BG$11,IF(G412=Precios!$BF$12,Precios!$BG$12,IF(G412=Precios!$BF$13,Precios!$BG$13,IF(G412=Precios!$BF$14,Precios!$BG$14,IF(G412=Precios!$BF$15,Precios!$BG$15,IF(G412=Precios!$BF$16,Precios!$BG$16,IF(G412=Precios!$BF$17,Precios!$BG$17,IF(G412=Precios!$BF$18,Precios!$BG$18,0)))))))))))))))</f>
        <v>0</v>
      </c>
      <c r="J412" s="32"/>
      <c r="K412" s="82">
        <f>IF(J412=1,I412,IF(J412=2,I412*(1-Precios!$BJ$3),0))</f>
        <v>0</v>
      </c>
      <c r="L412" s="82">
        <f t="shared" si="43"/>
        <v>0</v>
      </c>
      <c r="M412" s="33"/>
      <c r="N412" s="28"/>
      <c r="O412" s="28"/>
      <c r="P412" s="28"/>
      <c r="Q412" s="28"/>
      <c r="R412" s="28"/>
      <c r="S412" s="96"/>
    </row>
    <row r="413" spans="1:19" ht="15.75" thickBot="1" x14ac:dyDescent="0.3">
      <c r="A413" s="97"/>
      <c r="B413" s="100"/>
      <c r="C413" s="98"/>
      <c r="D413" s="111"/>
      <c r="E413" s="111"/>
      <c r="F413" s="111"/>
      <c r="G413" s="100"/>
      <c r="H413" s="99"/>
      <c r="I413" s="158">
        <f>IF(G413=Precios!$BF$4,Precios!$BG$4,IF(G413=Precios!$BF$5,Precios!$BG$5,IF(G413=Precios!$BF$6,Precios!$BG$6,IF(G413=Precios!$BF$7,Precios!$BG$7,IF(G413=Precios!$BF$8,Precios!$BG$8,IF(G413=Precios!$BF$9,Precios!$BG$9,IF(G413=Precios!$BF$10,Precios!$BG$10,IF(G413=Precios!$BF$11,Precios!$BG$11,IF(G413=Precios!$BF$12,Precios!$BG$12,IF(G413=Precios!$BF$13,Precios!$BG$13,IF(G413=Precios!$BF$14,Precios!$BG$14,IF(G413=Precios!$BF$15,Precios!$BG$15,IF(G413=Precios!$BF$16,Precios!$BG$16,IF(G413=Precios!$BF$17,Precios!$BG$17,IF(G413=Precios!$BF$18,Precios!$BG$18,0)))))))))))))))</f>
        <v>0</v>
      </c>
      <c r="J413" s="100"/>
      <c r="K413" s="101">
        <f>IF(J413=1,I413,IF(J413=2,I413*(1-Precios!$BJ$3),0))</f>
        <v>0</v>
      </c>
      <c r="L413" s="101">
        <f t="shared" si="43"/>
        <v>0</v>
      </c>
      <c r="M413" s="102"/>
      <c r="N413" s="103"/>
      <c r="O413" s="103"/>
      <c r="P413" s="103"/>
      <c r="Q413" s="103"/>
      <c r="R413" s="103"/>
      <c r="S413" s="104"/>
    </row>
    <row r="414" spans="1:19" x14ac:dyDescent="0.25">
      <c r="A414" s="84"/>
      <c r="B414" s="87"/>
      <c r="C414" s="85"/>
      <c r="D414" s="109"/>
      <c r="E414" s="109"/>
      <c r="F414" s="109"/>
      <c r="G414" s="87"/>
      <c r="H414" s="86"/>
      <c r="I414" s="156">
        <f>IF(G414=Precios!$BF$4,Precios!$BG$4,IF(G414=Precios!$BF$5,Precios!$BG$5,IF(G414=Precios!$BF$6,Precios!$BG$6,IF(G414=Precios!$BF$7,Precios!$BG$7,IF(G414=Precios!$BF$8,Precios!$BG$8,IF(G414=Precios!$BF$9,Precios!$BG$9,IF(G414=Precios!$BF$10,Precios!$BG$10,IF(G414=Precios!$BF$11,Precios!$BG$11,IF(G414=Precios!$BF$12,Precios!$BG$12,IF(G414=Precios!$BF$13,Precios!$BG$13,IF(G414=Precios!$BF$14,Precios!$BG$14,IF(G414=Precios!$BF$15,Precios!$BG$15,IF(G414=Precios!$BF$16,Precios!$BG$16,IF(G414=Precios!$BF$17,Precios!$BG$17,IF(G414=Precios!$BF$18,Precios!$BG$18,0)))))))))))))))</f>
        <v>0</v>
      </c>
      <c r="J414" s="87"/>
      <c r="K414" s="88">
        <f>IF(J414=1,I414,IF(J414=2,I414*(1-Precios!$BJ$3),0))</f>
        <v>0</v>
      </c>
      <c r="L414" s="88">
        <f t="shared" si="43"/>
        <v>0</v>
      </c>
      <c r="M414" s="89">
        <f>+SUM(L414:L416)</f>
        <v>0</v>
      </c>
      <c r="N414" s="90">
        <f>IF(J414=1,(+M414*Precios!$BH$3),0)</f>
        <v>0</v>
      </c>
      <c r="O414" s="91">
        <f>+M414-N414</f>
        <v>0</v>
      </c>
      <c r="P414" s="92"/>
      <c r="Q414" s="93">
        <f>+O414-P414</f>
        <v>0</v>
      </c>
      <c r="R414" s="94">
        <f>IF(J414=1,0,Q414)</f>
        <v>0</v>
      </c>
      <c r="S414" s="145">
        <f>IF(J414=2,0,Q414)</f>
        <v>0</v>
      </c>
    </row>
    <row r="415" spans="1:19" x14ac:dyDescent="0.25">
      <c r="A415" s="95"/>
      <c r="B415" s="32"/>
      <c r="C415" s="26"/>
      <c r="D415" s="110"/>
      <c r="E415" s="110"/>
      <c r="F415" s="110"/>
      <c r="G415" s="32"/>
      <c r="H415" s="34"/>
      <c r="I415" s="157">
        <f>IF(G415=Precios!$BF$4,Precios!$BG$4,IF(G415=Precios!$BF$5,Precios!$BG$5,IF(G415=Precios!$BF$6,Precios!$BG$6,IF(G415=Precios!$BF$7,Precios!$BG$7,IF(G415=Precios!$BF$8,Precios!$BG$8,IF(G415=Precios!$BF$9,Precios!$BG$9,IF(G415=Precios!$BF$10,Precios!$BG$10,IF(G415=Precios!$BF$11,Precios!$BG$11,IF(G415=Precios!$BF$12,Precios!$BG$12,IF(G415=Precios!$BF$13,Precios!$BG$13,IF(G415=Precios!$BF$14,Precios!$BG$14,IF(G415=Precios!$BF$15,Precios!$BG$15,IF(G415=Precios!$BF$16,Precios!$BG$16,IF(G415=Precios!$BF$17,Precios!$BG$17,IF(G415=Precios!$BF$18,Precios!$BG$18,0)))))))))))))))</f>
        <v>0</v>
      </c>
      <c r="J415" s="32"/>
      <c r="K415" s="82">
        <f>IF(J415=1,I415,IF(J415=2,I415*(1-Precios!$BJ$3),0))</f>
        <v>0</v>
      </c>
      <c r="L415" s="82">
        <f t="shared" si="43"/>
        <v>0</v>
      </c>
      <c r="M415" s="33"/>
      <c r="N415" s="28"/>
      <c r="O415" s="28"/>
      <c r="P415" s="28"/>
      <c r="Q415" s="28"/>
      <c r="R415" s="28"/>
      <c r="S415" s="96"/>
    </row>
    <row r="416" spans="1:19" ht="15.75" thickBot="1" x14ac:dyDescent="0.3">
      <c r="A416" s="97"/>
      <c r="B416" s="100"/>
      <c r="C416" s="98"/>
      <c r="D416" s="111"/>
      <c r="E416" s="111"/>
      <c r="F416" s="111"/>
      <c r="G416" s="100"/>
      <c r="H416" s="99"/>
      <c r="I416" s="158">
        <f>IF(G416=Precios!$BF$4,Precios!$BG$4,IF(G416=Precios!$BF$5,Precios!$BG$5,IF(G416=Precios!$BF$6,Precios!$BG$6,IF(G416=Precios!$BF$7,Precios!$BG$7,IF(G416=Precios!$BF$8,Precios!$BG$8,IF(G416=Precios!$BF$9,Precios!$BG$9,IF(G416=Precios!$BF$10,Precios!$BG$10,IF(G416=Precios!$BF$11,Precios!$BG$11,IF(G416=Precios!$BF$12,Precios!$BG$12,IF(G416=Precios!$BF$13,Precios!$BG$13,IF(G416=Precios!$BF$14,Precios!$BG$14,IF(G416=Precios!$BF$15,Precios!$BG$15,IF(G416=Precios!$BF$16,Precios!$BG$16,IF(G416=Precios!$BF$17,Precios!$BG$17,IF(G416=Precios!$BF$18,Precios!$BG$18,0)))))))))))))))</f>
        <v>0</v>
      </c>
      <c r="J416" s="100"/>
      <c r="K416" s="101">
        <f>IF(J416=1,I416,IF(J416=2,I416*(1-Precios!$BJ$3),0))</f>
        <v>0</v>
      </c>
      <c r="L416" s="101">
        <f t="shared" si="43"/>
        <v>0</v>
      </c>
      <c r="M416" s="102"/>
      <c r="N416" s="103"/>
      <c r="O416" s="103"/>
      <c r="P416" s="103"/>
      <c r="Q416" s="103"/>
      <c r="R416" s="103"/>
      <c r="S416" s="104"/>
    </row>
    <row r="417" spans="1:19" x14ac:dyDescent="0.25">
      <c r="A417" s="84"/>
      <c r="B417" s="87"/>
      <c r="C417" s="85"/>
      <c r="D417" s="109"/>
      <c r="E417" s="109"/>
      <c r="F417" s="109"/>
      <c r="G417" s="87"/>
      <c r="H417" s="86"/>
      <c r="I417" s="156">
        <f>IF(G417=Precios!$BF$4,Precios!$BG$4,IF(G417=Precios!$BF$5,Precios!$BG$5,IF(G417=Precios!$BF$6,Precios!$BG$6,IF(G417=Precios!$BF$7,Precios!$BG$7,IF(G417=Precios!$BF$8,Precios!$BG$8,IF(G417=Precios!$BF$9,Precios!$BG$9,IF(G417=Precios!$BF$10,Precios!$BG$10,IF(G417=Precios!$BF$11,Precios!$BG$11,IF(G417=Precios!$BF$12,Precios!$BG$12,IF(G417=Precios!$BF$13,Precios!$BG$13,IF(G417=Precios!$BF$14,Precios!$BG$14,IF(G417=Precios!$BF$15,Precios!$BG$15,IF(G417=Precios!$BF$16,Precios!$BG$16,IF(G417=Precios!$BF$17,Precios!$BG$17,IF(G417=Precios!$BF$18,Precios!$BG$18,0)))))))))))))))</f>
        <v>0</v>
      </c>
      <c r="J417" s="87"/>
      <c r="K417" s="88">
        <f>IF(J417=1,I417,IF(J417=2,I417*(1-Precios!$BJ$3),0))</f>
        <v>0</v>
      </c>
      <c r="L417" s="88">
        <f t="shared" ref="L417:L422" si="45">+H417*K417</f>
        <v>0</v>
      </c>
      <c r="M417" s="89">
        <f>+SUM(L417:L419)</f>
        <v>0</v>
      </c>
      <c r="N417" s="90">
        <f>IF(J417=1,(+M417*Precios!$BH$3),0)</f>
        <v>0</v>
      </c>
      <c r="O417" s="91">
        <f>+M417-N417</f>
        <v>0</v>
      </c>
      <c r="P417" s="92"/>
      <c r="Q417" s="93">
        <f>+O417-P417</f>
        <v>0</v>
      </c>
      <c r="R417" s="94">
        <f>IF(J417=1,0,Q417)</f>
        <v>0</v>
      </c>
      <c r="S417" s="145">
        <f>IF(J417=2,0,Q417)</f>
        <v>0</v>
      </c>
    </row>
    <row r="418" spans="1:19" x14ac:dyDescent="0.25">
      <c r="A418" s="95"/>
      <c r="B418" s="32"/>
      <c r="C418" s="26"/>
      <c r="D418" s="110"/>
      <c r="E418" s="110"/>
      <c r="F418" s="110"/>
      <c r="G418" s="32"/>
      <c r="H418" s="34"/>
      <c r="I418" s="157">
        <f>IF(G418=Precios!$BF$4,Precios!$BG$4,IF(G418=Precios!$BF$5,Precios!$BG$5,IF(G418=Precios!$BF$6,Precios!$BG$6,IF(G418=Precios!$BF$7,Precios!$BG$7,IF(G418=Precios!$BF$8,Precios!$BG$8,IF(G418=Precios!$BF$9,Precios!$BG$9,IF(G418=Precios!$BF$10,Precios!$BG$10,IF(G418=Precios!$BF$11,Precios!$BG$11,IF(G418=Precios!$BF$12,Precios!$BG$12,IF(G418=Precios!$BF$13,Precios!$BG$13,IF(G418=Precios!$BF$14,Precios!$BG$14,IF(G418=Precios!$BF$15,Precios!$BG$15,IF(G418=Precios!$BF$16,Precios!$BG$16,IF(G418=Precios!$BF$17,Precios!$BG$17,IF(G418=Precios!$BF$18,Precios!$BG$18,0)))))))))))))))</f>
        <v>0</v>
      </c>
      <c r="J418" s="32"/>
      <c r="K418" s="82">
        <f>IF(J418=1,I418,IF(J418=2,I418*(1-Precios!$BJ$3),0))</f>
        <v>0</v>
      </c>
      <c r="L418" s="82">
        <f t="shared" si="45"/>
        <v>0</v>
      </c>
      <c r="M418" s="33"/>
      <c r="N418" s="28"/>
      <c r="O418" s="28"/>
      <c r="P418" s="28"/>
      <c r="Q418" s="28"/>
      <c r="R418" s="28"/>
      <c r="S418" s="96"/>
    </row>
    <row r="419" spans="1:19" ht="15.75" thickBot="1" x14ac:dyDescent="0.3">
      <c r="A419" s="97"/>
      <c r="B419" s="100"/>
      <c r="C419" s="98"/>
      <c r="D419" s="111"/>
      <c r="E419" s="111"/>
      <c r="F419" s="111"/>
      <c r="G419" s="100"/>
      <c r="H419" s="99"/>
      <c r="I419" s="158">
        <f>IF(G419=Precios!$BF$4,Precios!$BG$4,IF(G419=Precios!$BF$5,Precios!$BG$5,IF(G419=Precios!$BF$6,Precios!$BG$6,IF(G419=Precios!$BF$7,Precios!$BG$7,IF(G419=Precios!$BF$8,Precios!$BG$8,IF(G419=Precios!$BF$9,Precios!$BG$9,IF(G419=Precios!$BF$10,Precios!$BG$10,IF(G419=Precios!$BF$11,Precios!$BG$11,IF(G419=Precios!$BF$12,Precios!$BG$12,IF(G419=Precios!$BF$13,Precios!$BG$13,IF(G419=Precios!$BF$14,Precios!$BG$14,IF(G419=Precios!$BF$15,Precios!$BG$15,IF(G419=Precios!$BF$16,Precios!$BG$16,IF(G419=Precios!$BF$17,Precios!$BG$17,IF(G419=Precios!$BF$18,Precios!$BG$18,0)))))))))))))))</f>
        <v>0</v>
      </c>
      <c r="J419" s="100"/>
      <c r="K419" s="101">
        <f>IF(J419=1,I419,IF(J419=2,I419*(1-Precios!$BJ$3),0))</f>
        <v>0</v>
      </c>
      <c r="L419" s="101">
        <f t="shared" si="45"/>
        <v>0</v>
      </c>
      <c r="M419" s="102"/>
      <c r="N419" s="103"/>
      <c r="O419" s="103"/>
      <c r="P419" s="103"/>
      <c r="Q419" s="103"/>
      <c r="R419" s="103"/>
      <c r="S419" s="104"/>
    </row>
    <row r="420" spans="1:19" x14ac:dyDescent="0.25">
      <c r="A420" s="84"/>
      <c r="B420" s="87"/>
      <c r="C420" s="85"/>
      <c r="D420" s="109"/>
      <c r="E420" s="109"/>
      <c r="F420" s="109"/>
      <c r="G420" s="87"/>
      <c r="H420" s="86"/>
      <c r="I420" s="156">
        <f>IF(G420=Precios!$BF$4,Precios!$BG$4,IF(G420=Precios!$BF$5,Precios!$BG$5,IF(G420=Precios!$BF$6,Precios!$BG$6,IF(G420=Precios!$BF$7,Precios!$BG$7,IF(G420=Precios!$BF$8,Precios!$BG$8,IF(G420=Precios!$BF$9,Precios!$BG$9,IF(G420=Precios!$BF$10,Precios!$BG$10,IF(G420=Precios!$BF$11,Precios!$BG$11,IF(G420=Precios!$BF$12,Precios!$BG$12,IF(G420=Precios!$BF$13,Precios!$BG$13,IF(G420=Precios!$BF$14,Precios!$BG$14,IF(G420=Precios!$BF$15,Precios!$BG$15,IF(G420=Precios!$BF$16,Precios!$BG$16,IF(G420=Precios!$BF$17,Precios!$BG$17,IF(G420=Precios!$BF$18,Precios!$BG$18,0)))))))))))))))</f>
        <v>0</v>
      </c>
      <c r="J420" s="87"/>
      <c r="K420" s="88">
        <f>IF(J420=1,I420,IF(J420=2,I420*(1-Precios!$BJ$3),0))</f>
        <v>0</v>
      </c>
      <c r="L420" s="88">
        <f t="shared" si="45"/>
        <v>0</v>
      </c>
      <c r="M420" s="89">
        <f>+SUM(L420:L422)</f>
        <v>0</v>
      </c>
      <c r="N420" s="90">
        <f>IF(J420=1,(+M420*Precios!$BH$3),0)</f>
        <v>0</v>
      </c>
      <c r="O420" s="91">
        <f>+M420-N420</f>
        <v>0</v>
      </c>
      <c r="P420" s="92"/>
      <c r="Q420" s="93">
        <f>+O420-P420</f>
        <v>0</v>
      </c>
      <c r="R420" s="94">
        <f>IF(J420=1,0,Q420)</f>
        <v>0</v>
      </c>
      <c r="S420" s="145">
        <f>IF(J420=2,0,Q420)</f>
        <v>0</v>
      </c>
    </row>
    <row r="421" spans="1:19" x14ac:dyDescent="0.25">
      <c r="A421" s="95"/>
      <c r="B421" s="32"/>
      <c r="C421" s="26"/>
      <c r="D421" s="110"/>
      <c r="E421" s="110"/>
      <c r="F421" s="110"/>
      <c r="G421" s="32"/>
      <c r="H421" s="34"/>
      <c r="I421" s="157">
        <f>IF(G421=Precios!$BF$4,Precios!$BG$4,IF(G421=Precios!$BF$5,Precios!$BG$5,IF(G421=Precios!$BF$6,Precios!$BG$6,IF(G421=Precios!$BF$7,Precios!$BG$7,IF(G421=Precios!$BF$8,Precios!$BG$8,IF(G421=Precios!$BF$9,Precios!$BG$9,IF(G421=Precios!$BF$10,Precios!$BG$10,IF(G421=Precios!$BF$11,Precios!$BG$11,IF(G421=Precios!$BF$12,Precios!$BG$12,IF(G421=Precios!$BF$13,Precios!$BG$13,IF(G421=Precios!$BF$14,Precios!$BG$14,IF(G421=Precios!$BF$15,Precios!$BG$15,IF(G421=Precios!$BF$16,Precios!$BG$16,IF(G421=Precios!$BF$17,Precios!$BG$17,IF(G421=Precios!$BF$18,Precios!$BG$18,0)))))))))))))))</f>
        <v>0</v>
      </c>
      <c r="J421" s="32"/>
      <c r="K421" s="82">
        <f>IF(J421=1,I421,IF(J421=2,I421*(1-Precios!$BJ$3),0))</f>
        <v>0</v>
      </c>
      <c r="L421" s="82">
        <f t="shared" si="45"/>
        <v>0</v>
      </c>
      <c r="M421" s="33"/>
      <c r="N421" s="28"/>
      <c r="O421" s="28"/>
      <c r="P421" s="28"/>
      <c r="Q421" s="28"/>
      <c r="R421" s="28"/>
      <c r="S421" s="96"/>
    </row>
    <row r="422" spans="1:19" ht="15.75" thickBot="1" x14ac:dyDescent="0.3">
      <c r="A422" s="97"/>
      <c r="B422" s="100"/>
      <c r="C422" s="98"/>
      <c r="D422" s="111"/>
      <c r="E422" s="111"/>
      <c r="F422" s="111"/>
      <c r="G422" s="100"/>
      <c r="H422" s="99"/>
      <c r="I422" s="158">
        <f>IF(G422=Precios!$BF$4,Precios!$BG$4,IF(G422=Precios!$BF$5,Precios!$BG$5,IF(G422=Precios!$BF$6,Precios!$BG$6,IF(G422=Precios!$BF$7,Precios!$BG$7,IF(G422=Precios!$BF$8,Precios!$BG$8,IF(G422=Precios!$BF$9,Precios!$BG$9,IF(G422=Precios!$BF$10,Precios!$BG$10,IF(G422=Precios!$BF$11,Precios!$BG$11,IF(G422=Precios!$BF$12,Precios!$BG$12,IF(G422=Precios!$BF$13,Precios!$BG$13,IF(G422=Precios!$BF$14,Precios!$BG$14,IF(G422=Precios!$BF$15,Precios!$BG$15,IF(G422=Precios!$BF$16,Precios!$BG$16,IF(G422=Precios!$BF$17,Precios!$BG$17,IF(G422=Precios!$BF$18,Precios!$BG$18,0)))))))))))))))</f>
        <v>0</v>
      </c>
      <c r="J422" s="100"/>
      <c r="K422" s="101">
        <f>IF(J422=1,I422,IF(J422=2,I422*(1-Precios!$BJ$3),0))</f>
        <v>0</v>
      </c>
      <c r="L422" s="101">
        <f t="shared" si="45"/>
        <v>0</v>
      </c>
      <c r="M422" s="102"/>
      <c r="N422" s="103"/>
      <c r="O422" s="103"/>
      <c r="P422" s="103"/>
      <c r="Q422" s="103"/>
      <c r="R422" s="103"/>
      <c r="S422" s="104"/>
    </row>
    <row r="423" spans="1:19" x14ac:dyDescent="0.25">
      <c r="A423" s="84"/>
      <c r="B423" s="87"/>
      <c r="C423" s="85"/>
      <c r="D423" s="109"/>
      <c r="E423" s="109"/>
      <c r="F423" s="109"/>
      <c r="G423" s="87"/>
      <c r="H423" s="86"/>
      <c r="I423" s="156">
        <f>IF(G423=Precios!$BF$4,Precios!$BG$4,IF(G423=Precios!$BF$5,Precios!$BG$5,IF(G423=Precios!$BF$6,Precios!$BG$6,IF(G423=Precios!$BF$7,Precios!$BG$7,IF(G423=Precios!$BF$8,Precios!$BG$8,IF(G423=Precios!$BF$9,Precios!$BG$9,IF(G423=Precios!$BF$10,Precios!$BG$10,IF(G423=Precios!$BF$11,Precios!$BG$11,IF(G423=Precios!$BF$12,Precios!$BG$12,IF(G423=Precios!$BF$13,Precios!$BG$13,IF(G423=Precios!$BF$14,Precios!$BG$14,IF(G423=Precios!$BF$15,Precios!$BG$15,IF(G423=Precios!$BF$16,Precios!$BG$16,IF(G423=Precios!$BF$17,Precios!$BG$17,IF(G423=Precios!$BF$18,Precios!$BG$18,0)))))))))))))))</f>
        <v>0</v>
      </c>
      <c r="J423" s="87"/>
      <c r="K423" s="88">
        <f>IF(J423=1,I423,IF(J423=2,I423*(1-Precios!$BJ$3),0))</f>
        <v>0</v>
      </c>
      <c r="L423" s="88">
        <f t="shared" ref="L423:L428" si="46">+H423*K423</f>
        <v>0</v>
      </c>
      <c r="M423" s="89">
        <f>+SUM(L423:L425)</f>
        <v>0</v>
      </c>
      <c r="N423" s="90">
        <f>IF(J423=1,(+M423*Precios!$BH$3),0)</f>
        <v>0</v>
      </c>
      <c r="O423" s="91">
        <f>+M423-N423</f>
        <v>0</v>
      </c>
      <c r="P423" s="92"/>
      <c r="Q423" s="93">
        <f>+O423-P423</f>
        <v>0</v>
      </c>
      <c r="R423" s="94">
        <f>IF(J423=1,0,Q423)</f>
        <v>0</v>
      </c>
      <c r="S423" s="145">
        <f>IF(J423=2,0,Q423)</f>
        <v>0</v>
      </c>
    </row>
    <row r="424" spans="1:19" x14ac:dyDescent="0.25">
      <c r="A424" s="95"/>
      <c r="B424" s="32"/>
      <c r="C424" s="26"/>
      <c r="D424" s="110"/>
      <c r="E424" s="110"/>
      <c r="F424" s="110"/>
      <c r="G424" s="32"/>
      <c r="H424" s="34"/>
      <c r="I424" s="157">
        <f>IF(G424=Precios!$BF$4,Precios!$BG$4,IF(G424=Precios!$BF$5,Precios!$BG$5,IF(G424=Precios!$BF$6,Precios!$BG$6,IF(G424=Precios!$BF$7,Precios!$BG$7,IF(G424=Precios!$BF$8,Precios!$BG$8,IF(G424=Precios!$BF$9,Precios!$BG$9,IF(G424=Precios!$BF$10,Precios!$BG$10,IF(G424=Precios!$BF$11,Precios!$BG$11,IF(G424=Precios!$BF$12,Precios!$BG$12,IF(G424=Precios!$BF$13,Precios!$BG$13,IF(G424=Precios!$BF$14,Precios!$BG$14,IF(G424=Precios!$BF$15,Precios!$BG$15,IF(G424=Precios!$BF$16,Precios!$BG$16,IF(G424=Precios!$BF$17,Precios!$BG$17,IF(G424=Precios!$BF$18,Precios!$BG$18,0)))))))))))))))</f>
        <v>0</v>
      </c>
      <c r="J424" s="32"/>
      <c r="K424" s="82">
        <f>IF(J424=1,I424,IF(J424=2,I424*(1-Precios!$BJ$3),0))</f>
        <v>0</v>
      </c>
      <c r="L424" s="82">
        <f t="shared" si="46"/>
        <v>0</v>
      </c>
      <c r="M424" s="33"/>
      <c r="N424" s="28"/>
      <c r="O424" s="28"/>
      <c r="P424" s="28"/>
      <c r="Q424" s="28"/>
      <c r="R424" s="28"/>
      <c r="S424" s="96"/>
    </row>
    <row r="425" spans="1:19" ht="15.75" thickBot="1" x14ac:dyDescent="0.3">
      <c r="A425" s="97"/>
      <c r="B425" s="100"/>
      <c r="C425" s="98"/>
      <c r="D425" s="111"/>
      <c r="E425" s="111"/>
      <c r="F425" s="111"/>
      <c r="G425" s="100"/>
      <c r="H425" s="99"/>
      <c r="I425" s="158">
        <f>IF(G425=Precios!$BF$4,Precios!$BG$4,IF(G425=Precios!$BF$5,Precios!$BG$5,IF(G425=Precios!$BF$6,Precios!$BG$6,IF(G425=Precios!$BF$7,Precios!$BG$7,IF(G425=Precios!$BF$8,Precios!$BG$8,IF(G425=Precios!$BF$9,Precios!$BG$9,IF(G425=Precios!$BF$10,Precios!$BG$10,IF(G425=Precios!$BF$11,Precios!$BG$11,IF(G425=Precios!$BF$12,Precios!$BG$12,IF(G425=Precios!$BF$13,Precios!$BG$13,IF(G425=Precios!$BF$14,Precios!$BG$14,IF(G425=Precios!$BF$15,Precios!$BG$15,IF(G425=Precios!$BF$16,Precios!$BG$16,IF(G425=Precios!$BF$17,Precios!$BG$17,IF(G425=Precios!$BF$18,Precios!$BG$18,0)))))))))))))))</f>
        <v>0</v>
      </c>
      <c r="J425" s="100"/>
      <c r="K425" s="101">
        <f>IF(J425=1,I425,IF(J425=2,I425*(1-Precios!$BJ$3),0))</f>
        <v>0</v>
      </c>
      <c r="L425" s="101">
        <f t="shared" si="46"/>
        <v>0</v>
      </c>
      <c r="M425" s="102"/>
      <c r="N425" s="103"/>
      <c r="O425" s="103"/>
      <c r="P425" s="103"/>
      <c r="Q425" s="103"/>
      <c r="R425" s="103"/>
      <c r="S425" s="104"/>
    </row>
    <row r="426" spans="1:19" x14ac:dyDescent="0.25">
      <c r="A426" s="84"/>
      <c r="B426" s="87"/>
      <c r="C426" s="85"/>
      <c r="D426" s="109"/>
      <c r="E426" s="109"/>
      <c r="F426" s="109"/>
      <c r="G426" s="87"/>
      <c r="H426" s="86"/>
      <c r="I426" s="156">
        <f>IF(G426=Precios!$BF$4,Precios!$BG$4,IF(G426=Precios!$BF$5,Precios!$BG$5,IF(G426=Precios!$BF$6,Precios!$BG$6,IF(G426=Precios!$BF$7,Precios!$BG$7,IF(G426=Precios!$BF$8,Precios!$BG$8,IF(G426=Precios!$BF$9,Precios!$BG$9,IF(G426=Precios!$BF$10,Precios!$BG$10,IF(G426=Precios!$BF$11,Precios!$BG$11,IF(G426=Precios!$BF$12,Precios!$BG$12,IF(G426=Precios!$BF$13,Precios!$BG$13,IF(G426=Precios!$BF$14,Precios!$BG$14,IF(G426=Precios!$BF$15,Precios!$BG$15,IF(G426=Precios!$BF$16,Precios!$BG$16,IF(G426=Precios!$BF$17,Precios!$BG$17,IF(G426=Precios!$BF$18,Precios!$BG$18,0)))))))))))))))</f>
        <v>0</v>
      </c>
      <c r="J426" s="87"/>
      <c r="K426" s="88">
        <f>IF(J426=1,I426,IF(J426=2,I426*(1-Precios!$BJ$3),0))</f>
        <v>0</v>
      </c>
      <c r="L426" s="88">
        <f t="shared" si="46"/>
        <v>0</v>
      </c>
      <c r="M426" s="89">
        <f>+SUM(L426:L428)</f>
        <v>0</v>
      </c>
      <c r="N426" s="90">
        <f>IF(J426=1,(+M426*Precios!$BH$3),0)</f>
        <v>0</v>
      </c>
      <c r="O426" s="91">
        <f>+M426-N426</f>
        <v>0</v>
      </c>
      <c r="P426" s="92"/>
      <c r="Q426" s="93">
        <f>+O426-P426</f>
        <v>0</v>
      </c>
      <c r="R426" s="94">
        <f>IF(J426=1,0,Q426)</f>
        <v>0</v>
      </c>
      <c r="S426" s="145">
        <f>IF(J426=2,0,Q426)</f>
        <v>0</v>
      </c>
    </row>
    <row r="427" spans="1:19" x14ac:dyDescent="0.25">
      <c r="A427" s="95"/>
      <c r="B427" s="32"/>
      <c r="C427" s="26"/>
      <c r="D427" s="110"/>
      <c r="E427" s="110"/>
      <c r="F427" s="110"/>
      <c r="G427" s="32"/>
      <c r="H427" s="34"/>
      <c r="I427" s="157">
        <f>IF(G427=Precios!$BF$4,Precios!$BG$4,IF(G427=Precios!$BF$5,Precios!$BG$5,IF(G427=Precios!$BF$6,Precios!$BG$6,IF(G427=Precios!$BF$7,Precios!$BG$7,IF(G427=Precios!$BF$8,Precios!$BG$8,IF(G427=Precios!$BF$9,Precios!$BG$9,IF(G427=Precios!$BF$10,Precios!$BG$10,IF(G427=Precios!$BF$11,Precios!$BG$11,IF(G427=Precios!$BF$12,Precios!$BG$12,IF(G427=Precios!$BF$13,Precios!$BG$13,IF(G427=Precios!$BF$14,Precios!$BG$14,IF(G427=Precios!$BF$15,Precios!$BG$15,IF(G427=Precios!$BF$16,Precios!$BG$16,IF(G427=Precios!$BF$17,Precios!$BG$17,IF(G427=Precios!$BF$18,Precios!$BG$18,0)))))))))))))))</f>
        <v>0</v>
      </c>
      <c r="J427" s="32"/>
      <c r="K427" s="82">
        <f>IF(J427=1,I427,IF(J427=2,I427*(1-Precios!$BJ$3),0))</f>
        <v>0</v>
      </c>
      <c r="L427" s="82">
        <f t="shared" si="46"/>
        <v>0</v>
      </c>
      <c r="M427" s="33"/>
      <c r="N427" s="28"/>
      <c r="O427" s="28"/>
      <c r="P427" s="28"/>
      <c r="Q427" s="28"/>
      <c r="R427" s="28"/>
      <c r="S427" s="96"/>
    </row>
    <row r="428" spans="1:19" ht="15.75" thickBot="1" x14ac:dyDescent="0.3">
      <c r="A428" s="97"/>
      <c r="B428" s="100"/>
      <c r="C428" s="98"/>
      <c r="D428" s="111"/>
      <c r="E428" s="111"/>
      <c r="F428" s="111"/>
      <c r="G428" s="100"/>
      <c r="H428" s="99"/>
      <c r="I428" s="158">
        <f>IF(G428=Precios!$BF$4,Precios!$BG$4,IF(G428=Precios!$BF$5,Precios!$BG$5,IF(G428=Precios!$BF$6,Precios!$BG$6,IF(G428=Precios!$BF$7,Precios!$BG$7,IF(G428=Precios!$BF$8,Precios!$BG$8,IF(G428=Precios!$BF$9,Precios!$BG$9,IF(G428=Precios!$BF$10,Precios!$BG$10,IF(G428=Precios!$BF$11,Precios!$BG$11,IF(G428=Precios!$BF$12,Precios!$BG$12,IF(G428=Precios!$BF$13,Precios!$BG$13,IF(G428=Precios!$BF$14,Precios!$BG$14,IF(G428=Precios!$BF$15,Precios!$BG$15,IF(G428=Precios!$BF$16,Precios!$BG$16,IF(G428=Precios!$BF$17,Precios!$BG$17,IF(G428=Precios!$BF$18,Precios!$BG$18,0)))))))))))))))</f>
        <v>0</v>
      </c>
      <c r="J428" s="100"/>
      <c r="K428" s="101">
        <f>IF(J428=1,I428,IF(J428=2,I428*(1-Precios!$BJ$3),0))</f>
        <v>0</v>
      </c>
      <c r="L428" s="101">
        <f t="shared" si="46"/>
        <v>0</v>
      </c>
      <c r="M428" s="102"/>
      <c r="N428" s="103"/>
      <c r="O428" s="103"/>
      <c r="P428" s="103"/>
      <c r="Q428" s="103"/>
      <c r="R428" s="103"/>
      <c r="S428" s="104"/>
    </row>
    <row r="429" spans="1:19" x14ac:dyDescent="0.25">
      <c r="A429" s="84"/>
      <c r="B429" s="87"/>
      <c r="C429" s="85"/>
      <c r="D429" s="109"/>
      <c r="E429" s="109"/>
      <c r="F429" s="109"/>
      <c r="G429" s="87"/>
      <c r="H429" s="86"/>
      <c r="I429" s="156">
        <f>IF(G429=Precios!$BF$4,Precios!$BG$4,IF(G429=Precios!$BF$5,Precios!$BG$5,IF(G429=Precios!$BF$6,Precios!$BG$6,IF(G429=Precios!$BF$7,Precios!$BG$7,IF(G429=Precios!$BF$8,Precios!$BG$8,IF(G429=Precios!$BF$9,Precios!$BG$9,IF(G429=Precios!$BF$10,Precios!$BG$10,IF(G429=Precios!$BF$11,Precios!$BG$11,IF(G429=Precios!$BF$12,Precios!$BG$12,IF(G429=Precios!$BF$13,Precios!$BG$13,IF(G429=Precios!$BF$14,Precios!$BG$14,IF(G429=Precios!$BF$15,Precios!$BG$15,IF(G429=Precios!$BF$16,Precios!$BG$16,IF(G429=Precios!$BF$17,Precios!$BG$17,IF(G429=Precios!$BF$18,Precios!$BG$18,0)))))))))))))))</f>
        <v>0</v>
      </c>
      <c r="J429" s="87"/>
      <c r="K429" s="88">
        <f>IF(J429=1,I429,IF(J429=2,I429*(1-Precios!$BJ$3),0))</f>
        <v>0</v>
      </c>
      <c r="L429" s="88">
        <f t="shared" si="42"/>
        <v>0</v>
      </c>
      <c r="M429" s="89">
        <f>+SUM(L429:L431)</f>
        <v>0</v>
      </c>
      <c r="N429" s="90">
        <f>IF(J429=1,(+M429*Precios!$BH$3),0)</f>
        <v>0</v>
      </c>
      <c r="O429" s="91">
        <f>+M429-N429</f>
        <v>0</v>
      </c>
      <c r="P429" s="92"/>
      <c r="Q429" s="93">
        <f>+O429-P429</f>
        <v>0</v>
      </c>
      <c r="R429" s="94">
        <f>IF(J429=1,0,Q429)</f>
        <v>0</v>
      </c>
      <c r="S429" s="145">
        <f>IF(J429=2,0,Q429)</f>
        <v>0</v>
      </c>
    </row>
    <row r="430" spans="1:19" x14ac:dyDescent="0.25">
      <c r="A430" s="95"/>
      <c r="B430" s="32"/>
      <c r="C430" s="26"/>
      <c r="D430" s="110"/>
      <c r="E430" s="110"/>
      <c r="F430" s="110"/>
      <c r="G430" s="32"/>
      <c r="H430" s="34"/>
      <c r="I430" s="157">
        <f>IF(G430=Precios!$BF$4,Precios!$BG$4,IF(G430=Precios!$BF$5,Precios!$BG$5,IF(G430=Precios!$BF$6,Precios!$BG$6,IF(G430=Precios!$BF$7,Precios!$BG$7,IF(G430=Precios!$BF$8,Precios!$BG$8,IF(G430=Precios!$BF$9,Precios!$BG$9,IF(G430=Precios!$BF$10,Precios!$BG$10,IF(G430=Precios!$BF$11,Precios!$BG$11,IF(G430=Precios!$BF$12,Precios!$BG$12,IF(G430=Precios!$BF$13,Precios!$BG$13,IF(G430=Precios!$BF$14,Precios!$BG$14,IF(G430=Precios!$BF$15,Precios!$BG$15,IF(G430=Precios!$BF$16,Precios!$BG$16,IF(G430=Precios!$BF$17,Precios!$BG$17,IF(G430=Precios!$BF$18,Precios!$BG$18,0)))))))))))))))</f>
        <v>0</v>
      </c>
      <c r="J430" s="32"/>
      <c r="K430" s="82">
        <f>IF(J430=1,I430,IF(J430=2,I430*(1-Precios!$BJ$3),0))</f>
        <v>0</v>
      </c>
      <c r="L430" s="82">
        <f t="shared" si="42"/>
        <v>0</v>
      </c>
      <c r="M430" s="33"/>
      <c r="N430" s="28"/>
      <c r="O430" s="28"/>
      <c r="P430" s="28"/>
      <c r="Q430" s="28"/>
      <c r="R430" s="28"/>
      <c r="S430" s="96"/>
    </row>
    <row r="431" spans="1:19" ht="15.75" thickBot="1" x14ac:dyDescent="0.3">
      <c r="A431" s="97"/>
      <c r="B431" s="100"/>
      <c r="C431" s="98"/>
      <c r="D431" s="111"/>
      <c r="E431" s="111"/>
      <c r="F431" s="111"/>
      <c r="G431" s="100"/>
      <c r="H431" s="99"/>
      <c r="I431" s="158">
        <f>IF(G431=Precios!$BF$4,Precios!$BG$4,IF(G431=Precios!$BF$5,Precios!$BG$5,IF(G431=Precios!$BF$6,Precios!$BG$6,IF(G431=Precios!$BF$7,Precios!$BG$7,IF(G431=Precios!$BF$8,Precios!$BG$8,IF(G431=Precios!$BF$9,Precios!$BG$9,IF(G431=Precios!$BF$10,Precios!$BG$10,IF(G431=Precios!$BF$11,Precios!$BG$11,IF(G431=Precios!$BF$12,Precios!$BG$12,IF(G431=Precios!$BF$13,Precios!$BG$13,IF(G431=Precios!$BF$14,Precios!$BG$14,IF(G431=Precios!$BF$15,Precios!$BG$15,IF(G431=Precios!$BF$16,Precios!$BG$16,IF(G431=Precios!$BF$17,Precios!$BG$17,IF(G431=Precios!$BF$18,Precios!$BG$18,0)))))))))))))))</f>
        <v>0</v>
      </c>
      <c r="J431" s="100"/>
      <c r="K431" s="101">
        <f>IF(J431=1,I431,IF(J431=2,I431*(1-Precios!$BJ$3),0))</f>
        <v>0</v>
      </c>
      <c r="L431" s="101">
        <f t="shared" si="42"/>
        <v>0</v>
      </c>
      <c r="M431" s="102"/>
      <c r="N431" s="103"/>
      <c r="O431" s="103"/>
      <c r="P431" s="103"/>
      <c r="Q431" s="103"/>
      <c r="R431" s="103"/>
      <c r="S431" s="104"/>
    </row>
    <row r="432" spans="1:19" s="19" customFormat="1" x14ac:dyDescent="0.25">
      <c r="A432" s="105" t="s">
        <v>87</v>
      </c>
      <c r="B432" s="56">
        <f>COUNT(B372:B431)</f>
        <v>5</v>
      </c>
      <c r="C432" s="106"/>
      <c r="D432" s="106"/>
      <c r="E432" s="106"/>
      <c r="F432" s="106"/>
      <c r="G432" s="56"/>
      <c r="H432" s="56">
        <f>+SUM(H372:H431)</f>
        <v>20</v>
      </c>
      <c r="I432" s="160"/>
      <c r="J432" s="56"/>
      <c r="K432" s="55"/>
      <c r="L432" s="55"/>
      <c r="M432" s="55">
        <f t="shared" ref="M432:S432" si="47">SUM(M372:M431)</f>
        <v>8603.1578947368434</v>
      </c>
      <c r="N432" s="55">
        <f t="shared" si="47"/>
        <v>64.182105263157908</v>
      </c>
      <c r="O432" s="55">
        <f t="shared" si="47"/>
        <v>8538.9757894736849</v>
      </c>
      <c r="P432" s="55">
        <f t="shared" si="47"/>
        <v>100</v>
      </c>
      <c r="Q432" s="55">
        <f t="shared" si="47"/>
        <v>8438.9757894736849</v>
      </c>
      <c r="R432" s="55">
        <f t="shared" si="47"/>
        <v>5840</v>
      </c>
      <c r="S432" s="55">
        <f t="shared" si="47"/>
        <v>2598.9757894736849</v>
      </c>
    </row>
    <row r="433" spans="1:19" s="37" customFormat="1" ht="15.75" thickBot="1" x14ac:dyDescent="0.3">
      <c r="A433" s="62" t="s">
        <v>76</v>
      </c>
      <c r="B433" s="48">
        <f>+B371+B432</f>
        <v>35</v>
      </c>
      <c r="C433" s="49"/>
      <c r="D433" s="49"/>
      <c r="E433" s="49"/>
      <c r="F433" s="108"/>
      <c r="G433" s="120"/>
      <c r="H433" s="48">
        <f>+H371+H432</f>
        <v>99</v>
      </c>
      <c r="I433" s="159"/>
      <c r="J433" s="81"/>
      <c r="K433" s="146"/>
      <c r="L433" s="35"/>
      <c r="M433" s="35">
        <f t="shared" ref="M433:S433" si="48">+M371+M432</f>
        <v>41151.578947368427</v>
      </c>
      <c r="N433" s="35">
        <f t="shared" si="48"/>
        <v>347.80105263157901</v>
      </c>
      <c r="O433" s="35">
        <f t="shared" si="48"/>
        <v>40803.777894736842</v>
      </c>
      <c r="P433" s="35">
        <f t="shared" si="48"/>
        <v>300</v>
      </c>
      <c r="Q433" s="35">
        <f t="shared" si="48"/>
        <v>40503.777894736842</v>
      </c>
      <c r="R433" s="35">
        <f t="shared" si="48"/>
        <v>26420</v>
      </c>
      <c r="S433" s="35">
        <f t="shared" si="48"/>
        <v>14083.777894736844</v>
      </c>
    </row>
    <row r="434" spans="1:19" x14ac:dyDescent="0.25">
      <c r="A434" s="84">
        <v>43678</v>
      </c>
      <c r="B434" s="87">
        <v>136</v>
      </c>
      <c r="C434" s="85" t="s">
        <v>149</v>
      </c>
      <c r="D434" s="109" t="s">
        <v>105</v>
      </c>
      <c r="E434" s="109" t="s">
        <v>106</v>
      </c>
      <c r="F434" s="109" t="s">
        <v>107</v>
      </c>
      <c r="G434" s="87">
        <v>102</v>
      </c>
      <c r="H434" s="86">
        <v>1</v>
      </c>
      <c r="I434" s="156">
        <f>IF(G434=Precios!$BO$4,Precios!$BP$4,IF(G434=Precios!$BO$5,Precios!$BP$5,IF(G434=Precios!$BO$6,Precios!$BP$6,IF(G434=Precios!$BO$7,Precios!$BP$7,IF(G434=Precios!$BO$8,Precios!$BP$8,IF(G434=Precios!$BO$9,Precios!$BP$9,IF(G434=Precios!$BO$10,Precios!$BP$10,IF(G434=Precios!$BO$11,Precios!$BP$11,IF(G434=Precios!$BO$12,Precios!$BP$12,IF(G434=Precios!$BO$13,Precios!$BP$13,IF(G434=Precios!$BO$14,Precios!$BP$14,IF(G434=Precios!$BO$15,Precios!$BP$15,IF(G434=Precios!$BO$16,Precios!$BP$16,IF(G434=Precios!$BO$17,Precios!$BP$17,IF(G434=Precios!$BO$18,Precios!$BP$18,0)))))))))))))))</f>
        <v>347.36842105263162</v>
      </c>
      <c r="J434" s="87">
        <v>1</v>
      </c>
      <c r="K434" s="88">
        <f>IF(J434=1,I434,IF(J434=2,I434*(1-Precios!$BS$3),0))</f>
        <v>347.36842105263162</v>
      </c>
      <c r="L434" s="88">
        <f t="shared" ref="L434:L493" si="49">+H434*K434</f>
        <v>347.36842105263162</v>
      </c>
      <c r="M434" s="89">
        <f>+SUM(L434:L436)</f>
        <v>1157.8947368421054</v>
      </c>
      <c r="N434" s="90">
        <f>IF(J434=1,(+M434*Precios!$BQ$3),0)</f>
        <v>27.905263157894741</v>
      </c>
      <c r="O434" s="91">
        <f>+M434-N434</f>
        <v>1129.9894736842107</v>
      </c>
      <c r="P434" s="92"/>
      <c r="Q434" s="93">
        <f>+O434-P434</f>
        <v>1129.9894736842107</v>
      </c>
      <c r="R434" s="94">
        <f>IF(J434=1,0,Q434)</f>
        <v>0</v>
      </c>
      <c r="S434" s="145">
        <f>IF(J434=2,0,Q434)</f>
        <v>1129.9894736842107</v>
      </c>
    </row>
    <row r="435" spans="1:19" x14ac:dyDescent="0.25">
      <c r="A435" s="95"/>
      <c r="B435" s="32"/>
      <c r="C435" s="26"/>
      <c r="D435" s="110"/>
      <c r="E435" s="110"/>
      <c r="F435" s="110"/>
      <c r="G435" s="32">
        <v>101</v>
      </c>
      <c r="H435" s="34">
        <v>1</v>
      </c>
      <c r="I435" s="157">
        <f>IF(G435=Precios!$BO$4,Precios!$BP$4,IF(G435=Precios!$BO$5,Precios!$BP$5,IF(G435=Precios!$BO$6,Precios!$BP$6,IF(G435=Precios!$BO$7,Precios!$BP$7,IF(G435=Precios!$BO$8,Precios!$BP$8,IF(G435=Precios!$BO$9,Precios!$BP$9,IF(G435=Precios!$BO$10,Precios!$BP$10,IF(G435=Precios!$BO$11,Precios!$BP$11,IF(G435=Precios!$BO$12,Precios!$BP$12,IF(G435=Precios!$BO$13,Precios!$BP$13,IF(G435=Precios!$BO$14,Precios!$BP$14,IF(G435=Precios!$BO$15,Precios!$BP$15,IF(G435=Precios!$BO$16,Precios!$BP$16,IF(G435=Precios!$BO$17,Precios!$BP$17,IF(G435=Precios!$BO$18,Precios!$BP$18,0)))))))))))))))</f>
        <v>231.57894736842107</v>
      </c>
      <c r="J435" s="32">
        <v>1</v>
      </c>
      <c r="K435" s="82">
        <f>IF(J435=1,I435,IF(J435=2,I435*(1-Precios!$BS$3),0))</f>
        <v>231.57894736842107</v>
      </c>
      <c r="L435" s="82">
        <f t="shared" si="49"/>
        <v>231.57894736842107</v>
      </c>
      <c r="M435" s="33"/>
      <c r="N435" s="28"/>
      <c r="O435" s="28"/>
      <c r="P435" s="28"/>
      <c r="Q435" s="28"/>
      <c r="R435" s="28"/>
      <c r="S435" s="96"/>
    </row>
    <row r="436" spans="1:19" ht="15.75" thickBot="1" x14ac:dyDescent="0.3">
      <c r="A436" s="97"/>
      <c r="B436" s="100"/>
      <c r="C436" s="98"/>
      <c r="D436" s="111"/>
      <c r="E436" s="111"/>
      <c r="F436" s="111"/>
      <c r="G436" s="100">
        <v>104</v>
      </c>
      <c r="H436" s="99">
        <v>1</v>
      </c>
      <c r="I436" s="158">
        <f>IF(G436=Precios!$BO$4,Precios!$BP$4,IF(G436=Precios!$BO$5,Precios!$BP$5,IF(G436=Precios!$BO$6,Precios!$BP$6,IF(G436=Precios!$BO$7,Precios!$BP$7,IF(G436=Precios!$BO$8,Precios!$BP$8,IF(G436=Precios!$BO$9,Precios!$BP$9,IF(G436=Precios!$BO$10,Precios!$BP$10,IF(G436=Precios!$BO$11,Precios!$BP$11,IF(G436=Precios!$BO$12,Precios!$BP$12,IF(G436=Precios!$BO$13,Precios!$BP$13,IF(G436=Precios!$BO$14,Precios!$BP$14,IF(G436=Precios!$BO$15,Precios!$BP$15,IF(G436=Precios!$BO$16,Precios!$BP$16,IF(G436=Precios!$BO$17,Precios!$BP$17,IF(G436=Precios!$BO$18,Precios!$BP$18,0)))))))))))))))</f>
        <v>578.94736842105272</v>
      </c>
      <c r="J436" s="100">
        <v>1</v>
      </c>
      <c r="K436" s="101">
        <f>IF(J436=1,I436,IF(J436=2,I436*(1-Precios!$BS$3),0))</f>
        <v>578.94736842105272</v>
      </c>
      <c r="L436" s="101">
        <f t="shared" si="49"/>
        <v>578.94736842105272</v>
      </c>
      <c r="M436" s="102"/>
      <c r="N436" s="103"/>
      <c r="O436" s="103"/>
      <c r="P436" s="103"/>
      <c r="Q436" s="103"/>
      <c r="R436" s="103"/>
      <c r="S436" s="104"/>
    </row>
    <row r="437" spans="1:19" x14ac:dyDescent="0.25">
      <c r="A437" s="121">
        <v>43687</v>
      </c>
      <c r="B437" s="83">
        <v>137</v>
      </c>
      <c r="C437" s="122" t="s">
        <v>150</v>
      </c>
      <c r="D437" s="123" t="s">
        <v>109</v>
      </c>
      <c r="E437" s="123" t="s">
        <v>110</v>
      </c>
      <c r="F437" s="123" t="s">
        <v>107</v>
      </c>
      <c r="G437" s="83">
        <v>101</v>
      </c>
      <c r="H437" s="124">
        <v>2</v>
      </c>
      <c r="I437" s="156">
        <f>IF(G437=Precios!$BO$4,Precios!$BP$4,IF(G437=Precios!$BO$5,Precios!$BP$5,IF(G437=Precios!$BO$6,Precios!$BP$6,IF(G437=Precios!$BO$7,Precios!$BP$7,IF(G437=Precios!$BO$8,Precios!$BP$8,IF(G437=Precios!$BO$9,Precios!$BP$9,IF(G437=Precios!$BO$10,Precios!$BP$10,IF(G437=Precios!$BO$11,Precios!$BP$11,IF(G437=Precios!$BO$12,Precios!$BP$12,IF(G437=Precios!$BO$13,Precios!$BP$13,IF(G437=Precios!$BO$14,Precios!$BP$14,IF(G437=Precios!$BO$15,Precios!$BP$15,IF(G437=Precios!$BO$16,Precios!$BP$16,IF(G437=Precios!$BO$17,Precios!$BP$17,IF(G437=Precios!$BO$18,Precios!$BP$18,0)))))))))))))))</f>
        <v>231.57894736842107</v>
      </c>
      <c r="J437" s="83">
        <v>2</v>
      </c>
      <c r="K437" s="140">
        <f>IF(J437=1,I437,IF(J437=2,I437*(1-Precios!$BS$3),0))</f>
        <v>220</v>
      </c>
      <c r="L437" s="140">
        <f t="shared" si="49"/>
        <v>440</v>
      </c>
      <c r="M437" s="141">
        <f>+SUM(L437:L439)</f>
        <v>1650</v>
      </c>
      <c r="N437" s="142">
        <f>IF(J437=1,(+M437*Precios!$BQ$3),0)</f>
        <v>0</v>
      </c>
      <c r="O437" s="143">
        <f>+M437-N437</f>
        <v>1650</v>
      </c>
      <c r="P437" s="27"/>
      <c r="Q437" s="93">
        <f>+O437-P437</f>
        <v>1650</v>
      </c>
      <c r="R437" s="144">
        <f>IF(J437=1,0,Q437)</f>
        <v>1650</v>
      </c>
      <c r="S437" s="144">
        <f>IF(J437=2,0,Q437)</f>
        <v>0</v>
      </c>
    </row>
    <row r="438" spans="1:19" x14ac:dyDescent="0.25">
      <c r="A438" s="95"/>
      <c r="B438" s="32"/>
      <c r="C438" s="26"/>
      <c r="D438" s="110"/>
      <c r="E438" s="110"/>
      <c r="F438" s="110"/>
      <c r="G438" s="32">
        <v>102</v>
      </c>
      <c r="H438" s="34">
        <v>2</v>
      </c>
      <c r="I438" s="157">
        <f>IF(G438=Precios!$BO$4,Precios!$BP$4,IF(G438=Precios!$BO$5,Precios!$BP$5,IF(G438=Precios!$BO$6,Precios!$BP$6,IF(G438=Precios!$BO$7,Precios!$BP$7,IF(G438=Precios!$BO$8,Precios!$BP$8,IF(G438=Precios!$BO$9,Precios!$BP$9,IF(G438=Precios!$BO$10,Precios!$BP$10,IF(G438=Precios!$BO$11,Precios!$BP$11,IF(G438=Precios!$BO$12,Precios!$BP$12,IF(G438=Precios!$BO$13,Precios!$BP$13,IF(G438=Precios!$BO$14,Precios!$BP$14,IF(G438=Precios!$BO$15,Precios!$BP$15,IF(G438=Precios!$BO$16,Precios!$BP$16,IF(G438=Precios!$BO$17,Precios!$BP$17,IF(G438=Precios!$BO$18,Precios!$BP$18,0)))))))))))))))</f>
        <v>347.36842105263162</v>
      </c>
      <c r="J438" s="32">
        <v>2</v>
      </c>
      <c r="K438" s="82">
        <f>IF(J438=1,I438,IF(J438=2,I438*(1-Precios!$BS$3),0))</f>
        <v>330</v>
      </c>
      <c r="L438" s="82">
        <f t="shared" si="49"/>
        <v>660</v>
      </c>
      <c r="M438" s="33"/>
      <c r="N438" s="28"/>
      <c r="O438" s="28"/>
      <c r="P438" s="28"/>
      <c r="Q438" s="28"/>
      <c r="R438" s="28"/>
      <c r="S438" s="96"/>
    </row>
    <row r="439" spans="1:19" ht="15.75" thickBot="1" x14ac:dyDescent="0.3">
      <c r="A439" s="115"/>
      <c r="B439" s="116"/>
      <c r="C439" s="117"/>
      <c r="D439" s="118"/>
      <c r="E439" s="118"/>
      <c r="F439" s="118"/>
      <c r="G439" s="116">
        <v>104</v>
      </c>
      <c r="H439" s="119">
        <v>1</v>
      </c>
      <c r="I439" s="158">
        <f>IF(G439=Precios!$BO$4,Precios!$BP$4,IF(G439=Precios!$BO$5,Precios!$BP$5,IF(G439=Precios!$BO$6,Precios!$BP$6,IF(G439=Precios!$BO$7,Precios!$BP$7,IF(G439=Precios!$BO$8,Precios!$BP$8,IF(G439=Precios!$BO$9,Precios!$BP$9,IF(G439=Precios!$BO$10,Precios!$BP$10,IF(G439=Precios!$BO$11,Precios!$BP$11,IF(G439=Precios!$BO$12,Precios!$BP$12,IF(G439=Precios!$BO$13,Precios!$BP$13,IF(G439=Precios!$BO$14,Precios!$BP$14,IF(G439=Precios!$BO$15,Precios!$BP$15,IF(G439=Precios!$BO$16,Precios!$BP$16,IF(G439=Precios!$BO$17,Precios!$BP$17,IF(G439=Precios!$BO$18,Precios!$BP$18,0)))))))))))))))</f>
        <v>578.94736842105272</v>
      </c>
      <c r="J439" s="116">
        <v>2</v>
      </c>
      <c r="K439" s="147">
        <f>IF(J439=1,I439,IF(J439=2,I439*(1-Precios!$BS$3),0))</f>
        <v>550</v>
      </c>
      <c r="L439" s="147">
        <f t="shared" si="49"/>
        <v>550</v>
      </c>
      <c r="M439" s="33"/>
      <c r="N439" s="28"/>
      <c r="O439" s="28"/>
      <c r="P439" s="28"/>
      <c r="Q439" s="28"/>
      <c r="R439" s="28"/>
      <c r="S439" s="96"/>
    </row>
    <row r="440" spans="1:19" x14ac:dyDescent="0.25">
      <c r="A440" s="84">
        <v>43691</v>
      </c>
      <c r="B440" s="87">
        <v>138</v>
      </c>
      <c r="C440" s="85" t="s">
        <v>151</v>
      </c>
      <c r="D440" s="109" t="s">
        <v>111</v>
      </c>
      <c r="E440" s="109" t="s">
        <v>112</v>
      </c>
      <c r="F440" s="109" t="s">
        <v>107</v>
      </c>
      <c r="G440" s="87">
        <v>104</v>
      </c>
      <c r="H440" s="86">
        <v>1</v>
      </c>
      <c r="I440" s="156">
        <f>IF(G440=Precios!$BO$4,Precios!$BP$4,IF(G440=Precios!$BO$5,Precios!$BP$5,IF(G440=Precios!$BO$6,Precios!$BP$6,IF(G440=Precios!$BO$7,Precios!$BP$7,IF(G440=Precios!$BO$8,Precios!$BP$8,IF(G440=Precios!$BO$9,Precios!$BP$9,IF(G440=Precios!$BO$10,Precios!$BP$10,IF(G440=Precios!$BO$11,Precios!$BP$11,IF(G440=Precios!$BO$12,Precios!$BP$12,IF(G440=Precios!$BO$13,Precios!$BP$13,IF(G440=Precios!$BO$14,Precios!$BP$14,IF(G440=Precios!$BO$15,Precios!$BP$15,IF(G440=Precios!$BO$16,Precios!$BP$16,IF(G440=Precios!$BO$17,Precios!$BP$17,IF(G440=Precios!$BO$18,Precios!$BP$18,0)))))))))))))))</f>
        <v>578.94736842105272</v>
      </c>
      <c r="J440" s="87">
        <v>1</v>
      </c>
      <c r="K440" s="88">
        <f>IF(J440=1,I440,IF(J440=2,I440*(1-Precios!$BS$3),0))</f>
        <v>578.94736842105272</v>
      </c>
      <c r="L440" s="88">
        <f t="shared" si="49"/>
        <v>578.94736842105272</v>
      </c>
      <c r="M440" s="89">
        <f>+SUM(L440:L442)</f>
        <v>1157.8947368421054</v>
      </c>
      <c r="N440" s="90">
        <f>IF(J440=1,(+M440*Precios!$BQ$3),0)</f>
        <v>27.905263157894741</v>
      </c>
      <c r="O440" s="91">
        <f>+M440-N440</f>
        <v>1129.9894736842107</v>
      </c>
      <c r="P440" s="92"/>
      <c r="Q440" s="93">
        <f>+O440-P440</f>
        <v>1129.9894736842107</v>
      </c>
      <c r="R440" s="94">
        <f>IF(J440=1,0,Q440)</f>
        <v>0</v>
      </c>
      <c r="S440" s="145">
        <f>IF(J440=2,0,Q440)</f>
        <v>1129.9894736842107</v>
      </c>
    </row>
    <row r="441" spans="1:19" x14ac:dyDescent="0.25">
      <c r="A441" s="95"/>
      <c r="B441" s="32"/>
      <c r="C441" s="26"/>
      <c r="D441" s="110"/>
      <c r="E441" s="110"/>
      <c r="F441" s="110"/>
      <c r="G441" s="32">
        <v>102</v>
      </c>
      <c r="H441" s="34">
        <v>1</v>
      </c>
      <c r="I441" s="157">
        <f>IF(G441=Precios!$BO$4,Precios!$BP$4,IF(G441=Precios!$BO$5,Precios!$BP$5,IF(G441=Precios!$BO$6,Precios!$BP$6,IF(G441=Precios!$BO$7,Precios!$BP$7,IF(G441=Precios!$BO$8,Precios!$BP$8,IF(G441=Precios!$BO$9,Precios!$BP$9,IF(G441=Precios!$BO$10,Precios!$BP$10,IF(G441=Precios!$BO$11,Precios!$BP$11,IF(G441=Precios!$BO$12,Precios!$BP$12,IF(G441=Precios!$BO$13,Precios!$BP$13,IF(G441=Precios!$BO$14,Precios!$BP$14,IF(G441=Precios!$BO$15,Precios!$BP$15,IF(G441=Precios!$BO$16,Precios!$BP$16,IF(G441=Precios!$BO$17,Precios!$BP$17,IF(G441=Precios!$BO$18,Precios!$BP$18,0)))))))))))))))</f>
        <v>347.36842105263162</v>
      </c>
      <c r="J441" s="32">
        <v>1</v>
      </c>
      <c r="K441" s="82">
        <f>IF(J441=1,I441,IF(J441=2,I441*(1-Precios!$BS$3),0))</f>
        <v>347.36842105263162</v>
      </c>
      <c r="L441" s="82">
        <f t="shared" si="49"/>
        <v>347.36842105263162</v>
      </c>
      <c r="M441" s="33"/>
      <c r="N441" s="28"/>
      <c r="O441" s="28"/>
      <c r="P441" s="28"/>
      <c r="Q441" s="28"/>
      <c r="R441" s="28"/>
      <c r="S441" s="96"/>
    </row>
    <row r="442" spans="1:19" ht="15.75" thickBot="1" x14ac:dyDescent="0.3">
      <c r="A442" s="97"/>
      <c r="B442" s="100"/>
      <c r="C442" s="98"/>
      <c r="D442" s="111"/>
      <c r="E442" s="111"/>
      <c r="F442" s="111"/>
      <c r="G442" s="100">
        <v>101</v>
      </c>
      <c r="H442" s="99">
        <v>1</v>
      </c>
      <c r="I442" s="158">
        <f>IF(G442=Precios!$BO$4,Precios!$BP$4,IF(G442=Precios!$BO$5,Precios!$BP$5,IF(G442=Precios!$BO$6,Precios!$BP$6,IF(G442=Precios!$BO$7,Precios!$BP$7,IF(G442=Precios!$BO$8,Precios!$BP$8,IF(G442=Precios!$BO$9,Precios!$BP$9,IF(G442=Precios!$BO$10,Precios!$BP$10,IF(G442=Precios!$BO$11,Precios!$BP$11,IF(G442=Precios!$BO$12,Precios!$BP$12,IF(G442=Precios!$BO$13,Precios!$BP$13,IF(G442=Precios!$BO$14,Precios!$BP$14,IF(G442=Precios!$BO$15,Precios!$BP$15,IF(G442=Precios!$BO$16,Precios!$BP$16,IF(G442=Precios!$BO$17,Precios!$BP$17,IF(G442=Precios!$BO$18,Precios!$BP$18,0)))))))))))))))</f>
        <v>231.57894736842107</v>
      </c>
      <c r="J442" s="100">
        <v>1</v>
      </c>
      <c r="K442" s="101">
        <f>IF(J442=1,I442,IF(J442=2,I442*(1-Precios!$BS$3),0))</f>
        <v>231.57894736842107</v>
      </c>
      <c r="L442" s="101">
        <f t="shared" si="49"/>
        <v>231.57894736842107</v>
      </c>
      <c r="M442" s="102"/>
      <c r="N442" s="103"/>
      <c r="O442" s="103"/>
      <c r="P442" s="103"/>
      <c r="Q442" s="103"/>
      <c r="R442" s="103"/>
      <c r="S442" s="104"/>
    </row>
    <row r="443" spans="1:19" x14ac:dyDescent="0.25">
      <c r="A443" s="121">
        <v>43696</v>
      </c>
      <c r="B443" s="83">
        <v>139</v>
      </c>
      <c r="C443" s="122" t="s">
        <v>152</v>
      </c>
      <c r="D443" s="123" t="s">
        <v>115</v>
      </c>
      <c r="E443" s="123" t="s">
        <v>116</v>
      </c>
      <c r="F443" s="123" t="s">
        <v>107</v>
      </c>
      <c r="G443" s="83">
        <v>105</v>
      </c>
      <c r="H443" s="124">
        <v>2</v>
      </c>
      <c r="I443" s="156">
        <f>IF(G443=Precios!$BO$4,Precios!$BP$4,IF(G443=Precios!$BO$5,Precios!$BP$5,IF(G443=Precios!$BO$6,Precios!$BP$6,IF(G443=Precios!$BO$7,Precios!$BP$7,IF(G443=Precios!$BO$8,Precios!$BP$8,IF(G443=Precios!$BO$9,Precios!$BP$9,IF(G443=Precios!$BO$10,Precios!$BP$10,IF(G443=Precios!$BO$11,Precios!$BP$11,IF(G443=Precios!$BO$12,Precios!$BP$12,IF(G443=Precios!$BO$13,Precios!$BP$13,IF(G443=Precios!$BO$14,Precios!$BP$14,IF(G443=Precios!$BO$15,Precios!$BP$15,IF(G443=Precios!$BO$16,Precios!$BP$16,IF(G443=Precios!$BO$17,Precios!$BP$17,IF(G443=Precios!$BO$18,Precios!$BP$18,0)))))))))))))))</f>
        <v>694.73684210526324</v>
      </c>
      <c r="J443" s="83">
        <v>2</v>
      </c>
      <c r="K443" s="140">
        <f>IF(J443=1,I443,IF(J443=2,I443*(1-Precios!$BS$3),0))</f>
        <v>660</v>
      </c>
      <c r="L443" s="140">
        <f t="shared" si="49"/>
        <v>1320</v>
      </c>
      <c r="M443" s="141">
        <f>+SUM(L443:L445)</f>
        <v>1980</v>
      </c>
      <c r="N443" s="142">
        <f>IF(J443=1,(+M443*Precios!$BQ$3),0)</f>
        <v>0</v>
      </c>
      <c r="O443" s="143">
        <f>+M443-N443</f>
        <v>1980</v>
      </c>
      <c r="P443" s="27"/>
      <c r="Q443" s="93">
        <f>+O443-P443</f>
        <v>1980</v>
      </c>
      <c r="R443" s="144">
        <f>IF(J443=1,0,Q443)</f>
        <v>1980</v>
      </c>
      <c r="S443" s="144">
        <f>IF(J443=2,0,Q443)</f>
        <v>0</v>
      </c>
    </row>
    <row r="444" spans="1:19" x14ac:dyDescent="0.25">
      <c r="A444" s="95"/>
      <c r="B444" s="32"/>
      <c r="C444" s="26"/>
      <c r="D444" s="110"/>
      <c r="E444" s="110"/>
      <c r="F444" s="110"/>
      <c r="G444" s="32">
        <v>101</v>
      </c>
      <c r="H444" s="34">
        <v>1</v>
      </c>
      <c r="I444" s="157">
        <f>IF(G444=Precios!$BO$4,Precios!$BP$4,IF(G444=Precios!$BO$5,Precios!$BP$5,IF(G444=Precios!$BO$6,Precios!$BP$6,IF(G444=Precios!$BO$7,Precios!$BP$7,IF(G444=Precios!$BO$8,Precios!$BP$8,IF(G444=Precios!$BO$9,Precios!$BP$9,IF(G444=Precios!$BO$10,Precios!$BP$10,IF(G444=Precios!$BO$11,Precios!$BP$11,IF(G444=Precios!$BO$12,Precios!$BP$12,IF(G444=Precios!$BO$13,Precios!$BP$13,IF(G444=Precios!$BO$14,Precios!$BP$14,IF(G444=Precios!$BO$15,Precios!$BP$15,IF(G444=Precios!$BO$16,Precios!$BP$16,IF(G444=Precios!$BO$17,Precios!$BP$17,IF(G444=Precios!$BO$18,Precios!$BP$18,0)))))))))))))))</f>
        <v>231.57894736842107</v>
      </c>
      <c r="J444" s="32">
        <v>2</v>
      </c>
      <c r="K444" s="82">
        <f>IF(J444=1,I444,IF(J444=2,I444*(1-Precios!$BS$3),0))</f>
        <v>220</v>
      </c>
      <c r="L444" s="82">
        <f t="shared" si="49"/>
        <v>220</v>
      </c>
      <c r="M444" s="33"/>
      <c r="N444" s="28"/>
      <c r="O444" s="28"/>
      <c r="P444" s="28"/>
      <c r="Q444" s="28"/>
      <c r="R444" s="28"/>
      <c r="S444" s="96"/>
    </row>
    <row r="445" spans="1:19" ht="15.75" thickBot="1" x14ac:dyDescent="0.3">
      <c r="A445" s="115"/>
      <c r="B445" s="116"/>
      <c r="C445" s="117"/>
      <c r="D445" s="118"/>
      <c r="E445" s="118"/>
      <c r="F445" s="118"/>
      <c r="G445" s="116">
        <v>103</v>
      </c>
      <c r="H445" s="119">
        <v>1</v>
      </c>
      <c r="I445" s="158">
        <f>IF(G445=Precios!$BO$4,Precios!$BP$4,IF(G445=Precios!$BO$5,Precios!$BP$5,IF(G445=Precios!$BO$6,Precios!$BP$6,IF(G445=Precios!$BO$7,Precios!$BP$7,IF(G445=Precios!$BO$8,Precios!$BP$8,IF(G445=Precios!$BO$9,Precios!$BP$9,IF(G445=Precios!$BO$10,Precios!$BP$10,IF(G445=Precios!$BO$11,Precios!$BP$11,IF(G445=Precios!$BO$12,Precios!$BP$12,IF(G445=Precios!$BO$13,Precios!$BP$13,IF(G445=Precios!$BO$14,Precios!$BP$14,IF(G445=Precios!$BO$15,Precios!$BP$15,IF(G445=Precios!$BO$16,Precios!$BP$16,IF(G445=Precios!$BO$17,Precios!$BP$17,IF(G445=Precios!$BO$18,Precios!$BP$18,0)))))))))))))))</f>
        <v>463.15789473684214</v>
      </c>
      <c r="J445" s="116">
        <v>2</v>
      </c>
      <c r="K445" s="147">
        <f>IF(J445=1,I445,IF(J445=2,I445*(1-Precios!$BS$3),0))</f>
        <v>440</v>
      </c>
      <c r="L445" s="147">
        <f t="shared" si="49"/>
        <v>440</v>
      </c>
      <c r="M445" s="33"/>
      <c r="N445" s="28"/>
      <c r="O445" s="28"/>
      <c r="P445" s="28"/>
      <c r="Q445" s="28"/>
      <c r="R445" s="28"/>
      <c r="S445" s="96"/>
    </row>
    <row r="446" spans="1:19" x14ac:dyDescent="0.25">
      <c r="A446" s="84">
        <v>43704</v>
      </c>
      <c r="B446" s="87">
        <v>140</v>
      </c>
      <c r="C446" s="85" t="s">
        <v>153</v>
      </c>
      <c r="D446" s="109" t="s">
        <v>118</v>
      </c>
      <c r="E446" s="109" t="s">
        <v>106</v>
      </c>
      <c r="F446" s="109" t="s">
        <v>107</v>
      </c>
      <c r="G446" s="87">
        <v>105</v>
      </c>
      <c r="H446" s="86">
        <v>2</v>
      </c>
      <c r="I446" s="156">
        <f>IF(G446=Precios!$BO$4,Precios!$BP$4,IF(G446=Precios!$BO$5,Precios!$BP$5,IF(G446=Precios!$BO$6,Precios!$BP$6,IF(G446=Precios!$BO$7,Precios!$BP$7,IF(G446=Precios!$BO$8,Precios!$BP$8,IF(G446=Precios!$BO$9,Precios!$BP$9,IF(G446=Precios!$BO$10,Precios!$BP$10,IF(G446=Precios!$BO$11,Precios!$BP$11,IF(G446=Precios!$BO$12,Precios!$BP$12,IF(G446=Precios!$BO$13,Precios!$BP$13,IF(G446=Precios!$BO$14,Precios!$BP$14,IF(G446=Precios!$BO$15,Precios!$BP$15,IF(G446=Precios!$BO$16,Precios!$BP$16,IF(G446=Precios!$BO$17,Precios!$BP$17,IF(G446=Precios!$BO$18,Precios!$BP$18,0)))))))))))))))</f>
        <v>694.73684210526324</v>
      </c>
      <c r="J446" s="87">
        <v>2</v>
      </c>
      <c r="K446" s="88">
        <f>IF(J446=1,I446,IF(J446=2,I446*(1-Precios!$BS$3),0))</f>
        <v>660</v>
      </c>
      <c r="L446" s="88">
        <f t="shared" ref="L446:L490" si="50">+H446*K446</f>
        <v>1320</v>
      </c>
      <c r="M446" s="89">
        <f>+SUM(L446:L448)</f>
        <v>2530</v>
      </c>
      <c r="N446" s="90">
        <f>IF(J446=1,(+M446*Precios!$BQ$3),0)</f>
        <v>0</v>
      </c>
      <c r="O446" s="91">
        <f>+M446-N446</f>
        <v>2530</v>
      </c>
      <c r="P446" s="92"/>
      <c r="Q446" s="93">
        <f>+O446-P446</f>
        <v>2530</v>
      </c>
      <c r="R446" s="94">
        <f>IF(J446=1,0,Q446)</f>
        <v>2530</v>
      </c>
      <c r="S446" s="145">
        <f>IF(J446=2,0,Q446)</f>
        <v>0</v>
      </c>
    </row>
    <row r="447" spans="1:19" x14ac:dyDescent="0.25">
      <c r="A447" s="95"/>
      <c r="B447" s="32"/>
      <c r="C447" s="26"/>
      <c r="D447" s="110"/>
      <c r="E447" s="110"/>
      <c r="F447" s="110"/>
      <c r="G447" s="32">
        <v>103</v>
      </c>
      <c r="H447" s="34">
        <v>2</v>
      </c>
      <c r="I447" s="157">
        <f>IF(G447=Precios!$BO$4,Precios!$BP$4,IF(G447=Precios!$BO$5,Precios!$BP$5,IF(G447=Precios!$BO$6,Precios!$BP$6,IF(G447=Precios!$BO$7,Precios!$BP$7,IF(G447=Precios!$BO$8,Precios!$BP$8,IF(G447=Precios!$BO$9,Precios!$BP$9,IF(G447=Precios!$BO$10,Precios!$BP$10,IF(G447=Precios!$BO$11,Precios!$BP$11,IF(G447=Precios!$BO$12,Precios!$BP$12,IF(G447=Precios!$BO$13,Precios!$BP$13,IF(G447=Precios!$BO$14,Precios!$BP$14,IF(G447=Precios!$BO$15,Precios!$BP$15,IF(G447=Precios!$BO$16,Precios!$BP$16,IF(G447=Precios!$BO$17,Precios!$BP$17,IF(G447=Precios!$BO$18,Precios!$BP$18,0)))))))))))))))</f>
        <v>463.15789473684214</v>
      </c>
      <c r="J447" s="32">
        <v>2</v>
      </c>
      <c r="K447" s="82">
        <f>IF(J447=1,I447,IF(J447=2,I447*(1-Precios!$BS$3),0))</f>
        <v>440</v>
      </c>
      <c r="L447" s="82">
        <f t="shared" si="50"/>
        <v>880</v>
      </c>
      <c r="M447" s="33"/>
      <c r="N447" s="28"/>
      <c r="O447" s="28"/>
      <c r="P447" s="28"/>
      <c r="Q447" s="28"/>
      <c r="R447" s="28"/>
      <c r="S447" s="96"/>
    </row>
    <row r="448" spans="1:19" ht="15.75" thickBot="1" x14ac:dyDescent="0.3">
      <c r="A448" s="97"/>
      <c r="B448" s="100"/>
      <c r="C448" s="98"/>
      <c r="D448" s="111"/>
      <c r="E448" s="111"/>
      <c r="F448" s="111"/>
      <c r="G448" s="100">
        <v>102</v>
      </c>
      <c r="H448" s="99">
        <v>1</v>
      </c>
      <c r="I448" s="158">
        <f>IF(G448=Precios!$BO$4,Precios!$BP$4,IF(G448=Precios!$BO$5,Precios!$BP$5,IF(G448=Precios!$BO$6,Precios!$BP$6,IF(G448=Precios!$BO$7,Precios!$BP$7,IF(G448=Precios!$BO$8,Precios!$BP$8,IF(G448=Precios!$BO$9,Precios!$BP$9,IF(G448=Precios!$BO$10,Precios!$BP$10,IF(G448=Precios!$BO$11,Precios!$BP$11,IF(G448=Precios!$BO$12,Precios!$BP$12,IF(G448=Precios!$BO$13,Precios!$BP$13,IF(G448=Precios!$BO$14,Precios!$BP$14,IF(G448=Precios!$BO$15,Precios!$BP$15,IF(G448=Precios!$BO$16,Precios!$BP$16,IF(G448=Precios!$BO$17,Precios!$BP$17,IF(G448=Precios!$BO$18,Precios!$BP$18,0)))))))))))))))</f>
        <v>347.36842105263162</v>
      </c>
      <c r="J448" s="100">
        <v>2</v>
      </c>
      <c r="K448" s="101">
        <f>IF(J448=1,I448,IF(J448=2,I448*(1-Precios!$BS$3),0))</f>
        <v>330</v>
      </c>
      <c r="L448" s="101">
        <f t="shared" si="50"/>
        <v>330</v>
      </c>
      <c r="M448" s="102"/>
      <c r="N448" s="103"/>
      <c r="O448" s="103"/>
      <c r="P448" s="103"/>
      <c r="Q448" s="103"/>
      <c r="R448" s="103"/>
      <c r="S448" s="104"/>
    </row>
    <row r="449" spans="1:19" x14ac:dyDescent="0.25">
      <c r="A449" s="84"/>
      <c r="B449" s="87"/>
      <c r="C449" s="85"/>
      <c r="D449" s="109"/>
      <c r="E449" s="109"/>
      <c r="F449" s="109"/>
      <c r="G449" s="87"/>
      <c r="H449" s="86"/>
      <c r="I449" s="156">
        <f>IF(G449=Precios!$BO$4,Precios!$BP$4,IF(G449=Precios!$BO$5,Precios!$BP$5,IF(G449=Precios!$BO$6,Precios!$BP$6,IF(G449=Precios!$BO$7,Precios!$BP$7,IF(G449=Precios!$BO$8,Precios!$BP$8,IF(G449=Precios!$BO$9,Precios!$BP$9,IF(G449=Precios!$BO$10,Precios!$BP$10,IF(G449=Precios!$BO$11,Precios!$BP$11,IF(G449=Precios!$BO$12,Precios!$BP$12,IF(G449=Precios!$BO$13,Precios!$BP$13,IF(G449=Precios!$BO$14,Precios!$BP$14,IF(G449=Precios!$BO$15,Precios!$BP$15,IF(G449=Precios!$BO$16,Precios!$BP$16,IF(G449=Precios!$BO$17,Precios!$BP$17,IF(G449=Precios!$BO$18,Precios!$BP$18,0)))))))))))))))</f>
        <v>0</v>
      </c>
      <c r="J449" s="87"/>
      <c r="K449" s="88">
        <f>IF(J449=1,I449,IF(J449=2,I449*(1-Precios!$BS$3),0))</f>
        <v>0</v>
      </c>
      <c r="L449" s="88">
        <f t="shared" si="50"/>
        <v>0</v>
      </c>
      <c r="M449" s="89">
        <f>+SUM(L449:L451)</f>
        <v>0</v>
      </c>
      <c r="N449" s="90">
        <f>IF(J449=1,(+M449*Precios!$BQ$3),0)</f>
        <v>0</v>
      </c>
      <c r="O449" s="91">
        <f>+M449-N449</f>
        <v>0</v>
      </c>
      <c r="P449" s="92"/>
      <c r="Q449" s="93">
        <f>+O449-P449</f>
        <v>0</v>
      </c>
      <c r="R449" s="94">
        <f>IF(J449=1,0,Q449)</f>
        <v>0</v>
      </c>
      <c r="S449" s="145">
        <f>IF(J449=2,0,Q449)</f>
        <v>0</v>
      </c>
    </row>
    <row r="450" spans="1:19" x14ac:dyDescent="0.25">
      <c r="A450" s="95"/>
      <c r="B450" s="32"/>
      <c r="C450" s="26"/>
      <c r="D450" s="110"/>
      <c r="E450" s="110"/>
      <c r="F450" s="110"/>
      <c r="G450" s="32"/>
      <c r="H450" s="34"/>
      <c r="I450" s="157">
        <f>IF(G450=Precios!$BO$4,Precios!$BP$4,IF(G450=Precios!$BO$5,Precios!$BP$5,IF(G450=Precios!$BO$6,Precios!$BP$6,IF(G450=Precios!$BO$7,Precios!$BP$7,IF(G450=Precios!$BO$8,Precios!$BP$8,IF(G450=Precios!$BO$9,Precios!$BP$9,IF(G450=Precios!$BO$10,Precios!$BP$10,IF(G450=Precios!$BO$11,Precios!$BP$11,IF(G450=Precios!$BO$12,Precios!$BP$12,IF(G450=Precios!$BO$13,Precios!$BP$13,IF(G450=Precios!$BO$14,Precios!$BP$14,IF(G450=Precios!$BO$15,Precios!$BP$15,IF(G450=Precios!$BO$16,Precios!$BP$16,IF(G450=Precios!$BO$17,Precios!$BP$17,IF(G450=Precios!$BO$18,Precios!$BP$18,0)))))))))))))))</f>
        <v>0</v>
      </c>
      <c r="J450" s="32"/>
      <c r="K450" s="82">
        <f>IF(J450=1,I450,IF(J450=2,I450*(1-Precios!$BS$3),0))</f>
        <v>0</v>
      </c>
      <c r="L450" s="82">
        <f t="shared" si="50"/>
        <v>0</v>
      </c>
      <c r="M450" s="33"/>
      <c r="N450" s="28"/>
      <c r="O450" s="28"/>
      <c r="P450" s="28"/>
      <c r="Q450" s="28"/>
      <c r="R450" s="28"/>
      <c r="S450" s="96"/>
    </row>
    <row r="451" spans="1:19" ht="15.75" thickBot="1" x14ac:dyDescent="0.3">
      <c r="A451" s="97"/>
      <c r="B451" s="100"/>
      <c r="C451" s="98"/>
      <c r="D451" s="111"/>
      <c r="E451" s="111"/>
      <c r="F451" s="111"/>
      <c r="G451" s="100"/>
      <c r="H451" s="99"/>
      <c r="I451" s="158">
        <f>IF(G451=Precios!$BO$4,Precios!$BP$4,IF(G451=Precios!$BO$5,Precios!$BP$5,IF(G451=Precios!$BO$6,Precios!$BP$6,IF(G451=Precios!$BO$7,Precios!$BP$7,IF(G451=Precios!$BO$8,Precios!$BP$8,IF(G451=Precios!$BO$9,Precios!$BP$9,IF(G451=Precios!$BO$10,Precios!$BP$10,IF(G451=Precios!$BO$11,Precios!$BP$11,IF(G451=Precios!$BO$12,Precios!$BP$12,IF(G451=Precios!$BO$13,Precios!$BP$13,IF(G451=Precios!$BO$14,Precios!$BP$14,IF(G451=Precios!$BO$15,Precios!$BP$15,IF(G451=Precios!$BO$16,Precios!$BP$16,IF(G451=Precios!$BO$17,Precios!$BP$17,IF(G451=Precios!$BO$18,Precios!$BP$18,0)))))))))))))))</f>
        <v>0</v>
      </c>
      <c r="J451" s="100"/>
      <c r="K451" s="101">
        <f>IF(J451=1,I451,IF(J451=2,I451*(1-Precios!$BS$3),0))</f>
        <v>0</v>
      </c>
      <c r="L451" s="101">
        <f t="shared" si="50"/>
        <v>0</v>
      </c>
      <c r="M451" s="102"/>
      <c r="N451" s="103"/>
      <c r="O451" s="103"/>
      <c r="P451" s="103"/>
      <c r="Q451" s="103"/>
      <c r="R451" s="103"/>
      <c r="S451" s="104"/>
    </row>
    <row r="452" spans="1:19" x14ac:dyDescent="0.25">
      <c r="A452" s="84"/>
      <c r="B452" s="87"/>
      <c r="C452" s="85"/>
      <c r="D452" s="109"/>
      <c r="E452" s="109"/>
      <c r="F452" s="109"/>
      <c r="G452" s="87"/>
      <c r="H452" s="86"/>
      <c r="I452" s="156">
        <f>IF(G452=Precios!$BO$4,Precios!$BP$4,IF(G452=Precios!$BO$5,Precios!$BP$5,IF(G452=Precios!$BO$6,Precios!$BP$6,IF(G452=Precios!$BO$7,Precios!$BP$7,IF(G452=Precios!$BO$8,Precios!$BP$8,IF(G452=Precios!$BO$9,Precios!$BP$9,IF(G452=Precios!$BO$10,Precios!$BP$10,IF(G452=Precios!$BO$11,Precios!$BP$11,IF(G452=Precios!$BO$12,Precios!$BP$12,IF(G452=Precios!$BO$13,Precios!$BP$13,IF(G452=Precios!$BO$14,Precios!$BP$14,IF(G452=Precios!$BO$15,Precios!$BP$15,IF(G452=Precios!$BO$16,Precios!$BP$16,IF(G452=Precios!$BO$17,Precios!$BP$17,IF(G452=Precios!$BO$18,Precios!$BP$18,0)))))))))))))))</f>
        <v>0</v>
      </c>
      <c r="J452" s="87"/>
      <c r="K452" s="88">
        <f>IF(J452=1,I452,IF(J452=2,I452*(1-Precios!$BS$3),0))</f>
        <v>0</v>
      </c>
      <c r="L452" s="88">
        <f t="shared" si="50"/>
        <v>0</v>
      </c>
      <c r="M452" s="89">
        <f>+SUM(L452:L454)</f>
        <v>0</v>
      </c>
      <c r="N452" s="90">
        <f>IF(J452=1,(+M452*Precios!$BQ$3),0)</f>
        <v>0</v>
      </c>
      <c r="O452" s="91">
        <f>+M452-N452</f>
        <v>0</v>
      </c>
      <c r="P452" s="92"/>
      <c r="Q452" s="93">
        <f>+O452-P452</f>
        <v>0</v>
      </c>
      <c r="R452" s="94">
        <f>IF(J452=1,0,Q452)</f>
        <v>0</v>
      </c>
      <c r="S452" s="145">
        <f>IF(J452=2,0,Q452)</f>
        <v>0</v>
      </c>
    </row>
    <row r="453" spans="1:19" x14ac:dyDescent="0.25">
      <c r="A453" s="95"/>
      <c r="B453" s="32"/>
      <c r="C453" s="26"/>
      <c r="D453" s="110"/>
      <c r="E453" s="110"/>
      <c r="F453" s="110"/>
      <c r="G453" s="32"/>
      <c r="H453" s="34"/>
      <c r="I453" s="157">
        <f>IF(G453=Precios!$BO$4,Precios!$BP$4,IF(G453=Precios!$BO$5,Precios!$BP$5,IF(G453=Precios!$BO$6,Precios!$BP$6,IF(G453=Precios!$BO$7,Precios!$BP$7,IF(G453=Precios!$BO$8,Precios!$BP$8,IF(G453=Precios!$BO$9,Precios!$BP$9,IF(G453=Precios!$BO$10,Precios!$BP$10,IF(G453=Precios!$BO$11,Precios!$BP$11,IF(G453=Precios!$BO$12,Precios!$BP$12,IF(G453=Precios!$BO$13,Precios!$BP$13,IF(G453=Precios!$BO$14,Precios!$BP$14,IF(G453=Precios!$BO$15,Precios!$BP$15,IF(G453=Precios!$BO$16,Precios!$BP$16,IF(G453=Precios!$BO$17,Precios!$BP$17,IF(G453=Precios!$BO$18,Precios!$BP$18,0)))))))))))))))</f>
        <v>0</v>
      </c>
      <c r="J453" s="32"/>
      <c r="K453" s="82">
        <f>IF(J453=1,I453,IF(J453=2,I453*(1-Precios!$BS$3),0))</f>
        <v>0</v>
      </c>
      <c r="L453" s="82">
        <f t="shared" si="50"/>
        <v>0</v>
      </c>
      <c r="M453" s="33"/>
      <c r="N453" s="28"/>
      <c r="O453" s="28"/>
      <c r="P453" s="28"/>
      <c r="Q453" s="28"/>
      <c r="R453" s="28"/>
      <c r="S453" s="96"/>
    </row>
    <row r="454" spans="1:19" ht="15.75" thickBot="1" x14ac:dyDescent="0.3">
      <c r="A454" s="97"/>
      <c r="B454" s="100"/>
      <c r="C454" s="98"/>
      <c r="D454" s="111"/>
      <c r="E454" s="111"/>
      <c r="F454" s="111"/>
      <c r="G454" s="100"/>
      <c r="H454" s="99"/>
      <c r="I454" s="158">
        <f>IF(G454=Precios!$BO$4,Precios!$BP$4,IF(G454=Precios!$BO$5,Precios!$BP$5,IF(G454=Precios!$BO$6,Precios!$BP$6,IF(G454=Precios!$BO$7,Precios!$BP$7,IF(G454=Precios!$BO$8,Precios!$BP$8,IF(G454=Precios!$BO$9,Precios!$BP$9,IF(G454=Precios!$BO$10,Precios!$BP$10,IF(G454=Precios!$BO$11,Precios!$BP$11,IF(G454=Precios!$BO$12,Precios!$BP$12,IF(G454=Precios!$BO$13,Precios!$BP$13,IF(G454=Precios!$BO$14,Precios!$BP$14,IF(G454=Precios!$BO$15,Precios!$BP$15,IF(G454=Precios!$BO$16,Precios!$BP$16,IF(G454=Precios!$BO$17,Precios!$BP$17,IF(G454=Precios!$BO$18,Precios!$BP$18,0)))))))))))))))</f>
        <v>0</v>
      </c>
      <c r="J454" s="100"/>
      <c r="K454" s="101">
        <f>IF(J454=1,I454,IF(J454=2,I454*(1-Precios!$BS$3),0))</f>
        <v>0</v>
      </c>
      <c r="L454" s="101">
        <f t="shared" si="50"/>
        <v>0</v>
      </c>
      <c r="M454" s="102"/>
      <c r="N454" s="103"/>
      <c r="O454" s="103"/>
      <c r="P454" s="103"/>
      <c r="Q454" s="103"/>
      <c r="R454" s="103"/>
      <c r="S454" s="104"/>
    </row>
    <row r="455" spans="1:19" x14ac:dyDescent="0.25">
      <c r="A455" s="84"/>
      <c r="B455" s="87"/>
      <c r="C455" s="85"/>
      <c r="D455" s="109"/>
      <c r="E455" s="109"/>
      <c r="F455" s="109"/>
      <c r="G455" s="87"/>
      <c r="H455" s="86"/>
      <c r="I455" s="156">
        <f>IF(G455=Precios!$BO$4,Precios!$BP$4,IF(G455=Precios!$BO$5,Precios!$BP$5,IF(G455=Precios!$BO$6,Precios!$BP$6,IF(G455=Precios!$BO$7,Precios!$BP$7,IF(G455=Precios!$BO$8,Precios!$BP$8,IF(G455=Precios!$BO$9,Precios!$BP$9,IF(G455=Precios!$BO$10,Precios!$BP$10,IF(G455=Precios!$BO$11,Precios!$BP$11,IF(G455=Precios!$BO$12,Precios!$BP$12,IF(G455=Precios!$BO$13,Precios!$BP$13,IF(G455=Precios!$BO$14,Precios!$BP$14,IF(G455=Precios!$BO$15,Precios!$BP$15,IF(G455=Precios!$BO$16,Precios!$BP$16,IF(G455=Precios!$BO$17,Precios!$BP$17,IF(G455=Precios!$BO$18,Precios!$BP$18,0)))))))))))))))</f>
        <v>0</v>
      </c>
      <c r="J455" s="87"/>
      <c r="K455" s="88">
        <f>IF(J455=1,I455,IF(J455=2,I455*(1-Precios!$BS$3),0))</f>
        <v>0</v>
      </c>
      <c r="L455" s="88">
        <f t="shared" si="50"/>
        <v>0</v>
      </c>
      <c r="M455" s="89">
        <f>+SUM(L455:L457)</f>
        <v>0</v>
      </c>
      <c r="N455" s="90">
        <f>IF(J455=1,(+M455*Precios!$BQ$3),0)</f>
        <v>0</v>
      </c>
      <c r="O455" s="91">
        <f>+M455-N455</f>
        <v>0</v>
      </c>
      <c r="P455" s="92"/>
      <c r="Q455" s="93">
        <f>+O455-P455</f>
        <v>0</v>
      </c>
      <c r="R455" s="94">
        <f>IF(J455=1,0,Q455)</f>
        <v>0</v>
      </c>
      <c r="S455" s="145">
        <f>IF(J455=2,0,Q455)</f>
        <v>0</v>
      </c>
    </row>
    <row r="456" spans="1:19" x14ac:dyDescent="0.25">
      <c r="A456" s="95"/>
      <c r="B456" s="32"/>
      <c r="C456" s="26"/>
      <c r="D456" s="110"/>
      <c r="E456" s="110"/>
      <c r="F456" s="110"/>
      <c r="G456" s="32"/>
      <c r="H456" s="34"/>
      <c r="I456" s="157">
        <f>IF(G456=Precios!$BO$4,Precios!$BP$4,IF(G456=Precios!$BO$5,Precios!$BP$5,IF(G456=Precios!$BO$6,Precios!$BP$6,IF(G456=Precios!$BO$7,Precios!$BP$7,IF(G456=Precios!$BO$8,Precios!$BP$8,IF(G456=Precios!$BO$9,Precios!$BP$9,IF(G456=Precios!$BO$10,Precios!$BP$10,IF(G456=Precios!$BO$11,Precios!$BP$11,IF(G456=Precios!$BO$12,Precios!$BP$12,IF(G456=Precios!$BO$13,Precios!$BP$13,IF(G456=Precios!$BO$14,Precios!$BP$14,IF(G456=Precios!$BO$15,Precios!$BP$15,IF(G456=Precios!$BO$16,Precios!$BP$16,IF(G456=Precios!$BO$17,Precios!$BP$17,IF(G456=Precios!$BO$18,Precios!$BP$18,0)))))))))))))))</f>
        <v>0</v>
      </c>
      <c r="J456" s="32"/>
      <c r="K456" s="82">
        <f>IF(J456=1,I456,IF(J456=2,I456*(1-Precios!$BS$3),0))</f>
        <v>0</v>
      </c>
      <c r="L456" s="82">
        <f t="shared" si="50"/>
        <v>0</v>
      </c>
      <c r="M456" s="33"/>
      <c r="N456" s="28"/>
      <c r="O456" s="28"/>
      <c r="P456" s="28"/>
      <c r="Q456" s="28"/>
      <c r="R456" s="28"/>
      <c r="S456" s="96"/>
    </row>
    <row r="457" spans="1:19" ht="15.75" thickBot="1" x14ac:dyDescent="0.3">
      <c r="A457" s="97"/>
      <c r="B457" s="100"/>
      <c r="C457" s="98"/>
      <c r="D457" s="111"/>
      <c r="E457" s="111"/>
      <c r="F457" s="111"/>
      <c r="G457" s="100"/>
      <c r="H457" s="99"/>
      <c r="I457" s="158">
        <f>IF(G457=Precios!$BO$4,Precios!$BP$4,IF(G457=Precios!$BO$5,Precios!$BP$5,IF(G457=Precios!$BO$6,Precios!$BP$6,IF(G457=Precios!$BO$7,Precios!$BP$7,IF(G457=Precios!$BO$8,Precios!$BP$8,IF(G457=Precios!$BO$9,Precios!$BP$9,IF(G457=Precios!$BO$10,Precios!$BP$10,IF(G457=Precios!$BO$11,Precios!$BP$11,IF(G457=Precios!$BO$12,Precios!$BP$12,IF(G457=Precios!$BO$13,Precios!$BP$13,IF(G457=Precios!$BO$14,Precios!$BP$14,IF(G457=Precios!$BO$15,Precios!$BP$15,IF(G457=Precios!$BO$16,Precios!$BP$16,IF(G457=Precios!$BO$17,Precios!$BP$17,IF(G457=Precios!$BO$18,Precios!$BP$18,0)))))))))))))))</f>
        <v>0</v>
      </c>
      <c r="J457" s="100"/>
      <c r="K457" s="101">
        <f>IF(J457=1,I457,IF(J457=2,I457*(1-Precios!$BS$3),0))</f>
        <v>0</v>
      </c>
      <c r="L457" s="101">
        <f t="shared" si="50"/>
        <v>0</v>
      </c>
      <c r="M457" s="102"/>
      <c r="N457" s="103"/>
      <c r="O457" s="103"/>
      <c r="P457" s="103"/>
      <c r="Q457" s="103"/>
      <c r="R457" s="103"/>
      <c r="S457" s="104"/>
    </row>
    <row r="458" spans="1:19" x14ac:dyDescent="0.25">
      <c r="A458" s="84"/>
      <c r="B458" s="87"/>
      <c r="C458" s="85"/>
      <c r="D458" s="109"/>
      <c r="E458" s="109"/>
      <c r="F458" s="109"/>
      <c r="G458" s="87"/>
      <c r="H458" s="86"/>
      <c r="I458" s="156">
        <f>IF(G458=Precios!$BO$4,Precios!$BP$4,IF(G458=Precios!$BO$5,Precios!$BP$5,IF(G458=Precios!$BO$6,Precios!$BP$6,IF(G458=Precios!$BO$7,Precios!$BP$7,IF(G458=Precios!$BO$8,Precios!$BP$8,IF(G458=Precios!$BO$9,Precios!$BP$9,IF(G458=Precios!$BO$10,Precios!$BP$10,IF(G458=Precios!$BO$11,Precios!$BP$11,IF(G458=Precios!$BO$12,Precios!$BP$12,IF(G458=Precios!$BO$13,Precios!$BP$13,IF(G458=Precios!$BO$14,Precios!$BP$14,IF(G458=Precios!$BO$15,Precios!$BP$15,IF(G458=Precios!$BO$16,Precios!$BP$16,IF(G458=Precios!$BO$17,Precios!$BP$17,IF(G458=Precios!$BO$18,Precios!$BP$18,0)))))))))))))))</f>
        <v>0</v>
      </c>
      <c r="J458" s="87"/>
      <c r="K458" s="88">
        <f>IF(J458=1,I458,IF(J458=2,I458*(1-Precios!$BS$3),0))</f>
        <v>0</v>
      </c>
      <c r="L458" s="88">
        <f t="shared" si="50"/>
        <v>0</v>
      </c>
      <c r="M458" s="89">
        <f>+SUM(L458:L460)</f>
        <v>0</v>
      </c>
      <c r="N458" s="90">
        <f>IF(J458=1,(+M458*Precios!$BQ$3),0)</f>
        <v>0</v>
      </c>
      <c r="O458" s="91">
        <f>+M458-N458</f>
        <v>0</v>
      </c>
      <c r="P458" s="92"/>
      <c r="Q458" s="93">
        <f>+O458-P458</f>
        <v>0</v>
      </c>
      <c r="R458" s="94">
        <f>IF(J458=1,0,Q458)</f>
        <v>0</v>
      </c>
      <c r="S458" s="145">
        <f>IF(J458=2,0,Q458)</f>
        <v>0</v>
      </c>
    </row>
    <row r="459" spans="1:19" x14ac:dyDescent="0.25">
      <c r="A459" s="95"/>
      <c r="B459" s="32"/>
      <c r="C459" s="26"/>
      <c r="D459" s="110"/>
      <c r="E459" s="110"/>
      <c r="F459" s="110"/>
      <c r="G459" s="32"/>
      <c r="H459" s="34"/>
      <c r="I459" s="157">
        <f>IF(G459=Precios!$BO$4,Precios!$BP$4,IF(G459=Precios!$BO$5,Precios!$BP$5,IF(G459=Precios!$BO$6,Precios!$BP$6,IF(G459=Precios!$BO$7,Precios!$BP$7,IF(G459=Precios!$BO$8,Precios!$BP$8,IF(G459=Precios!$BO$9,Precios!$BP$9,IF(G459=Precios!$BO$10,Precios!$BP$10,IF(G459=Precios!$BO$11,Precios!$BP$11,IF(G459=Precios!$BO$12,Precios!$BP$12,IF(G459=Precios!$BO$13,Precios!$BP$13,IF(G459=Precios!$BO$14,Precios!$BP$14,IF(G459=Precios!$BO$15,Precios!$BP$15,IF(G459=Precios!$BO$16,Precios!$BP$16,IF(G459=Precios!$BO$17,Precios!$BP$17,IF(G459=Precios!$BO$18,Precios!$BP$18,0)))))))))))))))</f>
        <v>0</v>
      </c>
      <c r="J459" s="32"/>
      <c r="K459" s="82">
        <f>IF(J459=1,I459,IF(J459=2,I459*(1-Precios!$BS$3),0))</f>
        <v>0</v>
      </c>
      <c r="L459" s="82">
        <f t="shared" si="50"/>
        <v>0</v>
      </c>
      <c r="M459" s="33"/>
      <c r="N459" s="28"/>
      <c r="O459" s="28"/>
      <c r="P459" s="28"/>
      <c r="Q459" s="28"/>
      <c r="R459" s="28"/>
      <c r="S459" s="96"/>
    </row>
    <row r="460" spans="1:19" ht="15.75" thickBot="1" x14ac:dyDescent="0.3">
      <c r="A460" s="97"/>
      <c r="B460" s="100"/>
      <c r="C460" s="98"/>
      <c r="D460" s="111"/>
      <c r="E460" s="111"/>
      <c r="F460" s="111"/>
      <c r="G460" s="100"/>
      <c r="H460" s="99"/>
      <c r="I460" s="158">
        <f>IF(G460=Precios!$BO$4,Precios!$BP$4,IF(G460=Precios!$BO$5,Precios!$BP$5,IF(G460=Precios!$BO$6,Precios!$BP$6,IF(G460=Precios!$BO$7,Precios!$BP$7,IF(G460=Precios!$BO$8,Precios!$BP$8,IF(G460=Precios!$BO$9,Precios!$BP$9,IF(G460=Precios!$BO$10,Precios!$BP$10,IF(G460=Precios!$BO$11,Precios!$BP$11,IF(G460=Precios!$BO$12,Precios!$BP$12,IF(G460=Precios!$BO$13,Precios!$BP$13,IF(G460=Precios!$BO$14,Precios!$BP$14,IF(G460=Precios!$BO$15,Precios!$BP$15,IF(G460=Precios!$BO$16,Precios!$BP$16,IF(G460=Precios!$BO$17,Precios!$BP$17,IF(G460=Precios!$BO$18,Precios!$BP$18,0)))))))))))))))</f>
        <v>0</v>
      </c>
      <c r="J460" s="100"/>
      <c r="K460" s="101">
        <f>IF(J460=1,I460,IF(J460=2,I460*(1-Precios!$BS$3),0))</f>
        <v>0</v>
      </c>
      <c r="L460" s="101">
        <f t="shared" si="50"/>
        <v>0</v>
      </c>
      <c r="M460" s="102"/>
      <c r="N460" s="103"/>
      <c r="O460" s="103"/>
      <c r="P460" s="103"/>
      <c r="Q460" s="103"/>
      <c r="R460" s="103"/>
      <c r="S460" s="104"/>
    </row>
    <row r="461" spans="1:19" x14ac:dyDescent="0.25">
      <c r="A461" s="84"/>
      <c r="B461" s="87"/>
      <c r="C461" s="85"/>
      <c r="D461" s="109"/>
      <c r="E461" s="109"/>
      <c r="F461" s="109"/>
      <c r="G461" s="87"/>
      <c r="H461" s="86"/>
      <c r="I461" s="156">
        <f>IF(G461=Precios!$BO$4,Precios!$BP$4,IF(G461=Precios!$BO$5,Precios!$BP$5,IF(G461=Precios!$BO$6,Precios!$BP$6,IF(G461=Precios!$BO$7,Precios!$BP$7,IF(G461=Precios!$BO$8,Precios!$BP$8,IF(G461=Precios!$BO$9,Precios!$BP$9,IF(G461=Precios!$BO$10,Precios!$BP$10,IF(G461=Precios!$BO$11,Precios!$BP$11,IF(G461=Precios!$BO$12,Precios!$BP$12,IF(G461=Precios!$BO$13,Precios!$BP$13,IF(G461=Precios!$BO$14,Precios!$BP$14,IF(G461=Precios!$BO$15,Precios!$BP$15,IF(G461=Precios!$BO$16,Precios!$BP$16,IF(G461=Precios!$BO$17,Precios!$BP$17,IF(G461=Precios!$BO$18,Precios!$BP$18,0)))))))))))))))</f>
        <v>0</v>
      </c>
      <c r="J461" s="87"/>
      <c r="K461" s="88">
        <f>IF(J461=1,I461,IF(J461=2,I461*(1-Precios!$BS$3),0))</f>
        <v>0</v>
      </c>
      <c r="L461" s="88">
        <f t="shared" ref="L461:L472" si="51">+H461*K461</f>
        <v>0</v>
      </c>
      <c r="M461" s="89">
        <f>+SUM(L461:L463)</f>
        <v>0</v>
      </c>
      <c r="N461" s="90">
        <f>IF(J461=1,(+M461*Precios!$BQ$3),0)</f>
        <v>0</v>
      </c>
      <c r="O461" s="91">
        <f>+M461-N461</f>
        <v>0</v>
      </c>
      <c r="P461" s="92"/>
      <c r="Q461" s="93">
        <f>+O461-P461</f>
        <v>0</v>
      </c>
      <c r="R461" s="94">
        <f>IF(J461=1,0,Q461)</f>
        <v>0</v>
      </c>
      <c r="S461" s="145">
        <f>IF(J461=2,0,Q461)</f>
        <v>0</v>
      </c>
    </row>
    <row r="462" spans="1:19" x14ac:dyDescent="0.25">
      <c r="A462" s="95"/>
      <c r="B462" s="32"/>
      <c r="C462" s="26"/>
      <c r="D462" s="110"/>
      <c r="E462" s="110"/>
      <c r="F462" s="110"/>
      <c r="G462" s="32"/>
      <c r="H462" s="34"/>
      <c r="I462" s="157">
        <f>IF(G462=Precios!$BO$4,Precios!$BP$4,IF(G462=Precios!$BO$5,Precios!$BP$5,IF(G462=Precios!$BO$6,Precios!$BP$6,IF(G462=Precios!$BO$7,Precios!$BP$7,IF(G462=Precios!$BO$8,Precios!$BP$8,IF(G462=Precios!$BO$9,Precios!$BP$9,IF(G462=Precios!$BO$10,Precios!$BP$10,IF(G462=Precios!$BO$11,Precios!$BP$11,IF(G462=Precios!$BO$12,Precios!$BP$12,IF(G462=Precios!$BO$13,Precios!$BP$13,IF(G462=Precios!$BO$14,Precios!$BP$14,IF(G462=Precios!$BO$15,Precios!$BP$15,IF(G462=Precios!$BO$16,Precios!$BP$16,IF(G462=Precios!$BO$17,Precios!$BP$17,IF(G462=Precios!$BO$18,Precios!$BP$18,0)))))))))))))))</f>
        <v>0</v>
      </c>
      <c r="J462" s="32"/>
      <c r="K462" s="82">
        <f>IF(J462=1,I462,IF(J462=2,I462*(1-Precios!$BS$3),0))</f>
        <v>0</v>
      </c>
      <c r="L462" s="82">
        <f t="shared" si="51"/>
        <v>0</v>
      </c>
      <c r="M462" s="33"/>
      <c r="N462" s="28"/>
      <c r="O462" s="28"/>
      <c r="P462" s="28"/>
      <c r="Q462" s="28"/>
      <c r="R462" s="28"/>
      <c r="S462" s="96"/>
    </row>
    <row r="463" spans="1:19" ht="15.75" thickBot="1" x14ac:dyDescent="0.3">
      <c r="A463" s="97"/>
      <c r="B463" s="100"/>
      <c r="C463" s="98"/>
      <c r="D463" s="111"/>
      <c r="E463" s="111"/>
      <c r="F463" s="111"/>
      <c r="G463" s="100"/>
      <c r="H463" s="99"/>
      <c r="I463" s="158">
        <f>IF(G463=Precios!$BO$4,Precios!$BP$4,IF(G463=Precios!$BO$5,Precios!$BP$5,IF(G463=Precios!$BO$6,Precios!$BP$6,IF(G463=Precios!$BO$7,Precios!$BP$7,IF(G463=Precios!$BO$8,Precios!$BP$8,IF(G463=Precios!$BO$9,Precios!$BP$9,IF(G463=Precios!$BO$10,Precios!$BP$10,IF(G463=Precios!$BO$11,Precios!$BP$11,IF(G463=Precios!$BO$12,Precios!$BP$12,IF(G463=Precios!$BO$13,Precios!$BP$13,IF(G463=Precios!$BO$14,Precios!$BP$14,IF(G463=Precios!$BO$15,Precios!$BP$15,IF(G463=Precios!$BO$16,Precios!$BP$16,IF(G463=Precios!$BO$17,Precios!$BP$17,IF(G463=Precios!$BO$18,Precios!$BP$18,0)))))))))))))))</f>
        <v>0</v>
      </c>
      <c r="J463" s="100"/>
      <c r="K463" s="101">
        <f>IF(J463=1,I463,IF(J463=2,I463*(1-Precios!$BS$3),0))</f>
        <v>0</v>
      </c>
      <c r="L463" s="101">
        <f t="shared" si="51"/>
        <v>0</v>
      </c>
      <c r="M463" s="102"/>
      <c r="N463" s="103"/>
      <c r="O463" s="103"/>
      <c r="P463" s="103"/>
      <c r="Q463" s="103"/>
      <c r="R463" s="103"/>
      <c r="S463" s="104"/>
    </row>
    <row r="464" spans="1:19" x14ac:dyDescent="0.25">
      <c r="A464" s="84"/>
      <c r="B464" s="87"/>
      <c r="C464" s="85"/>
      <c r="D464" s="109"/>
      <c r="E464" s="109"/>
      <c r="F464" s="109"/>
      <c r="G464" s="87"/>
      <c r="H464" s="86"/>
      <c r="I464" s="156">
        <f>IF(G464=Precios!$BO$4,Precios!$BP$4,IF(G464=Precios!$BO$5,Precios!$BP$5,IF(G464=Precios!$BO$6,Precios!$BP$6,IF(G464=Precios!$BO$7,Precios!$BP$7,IF(G464=Precios!$BO$8,Precios!$BP$8,IF(G464=Precios!$BO$9,Precios!$BP$9,IF(G464=Precios!$BO$10,Precios!$BP$10,IF(G464=Precios!$BO$11,Precios!$BP$11,IF(G464=Precios!$BO$12,Precios!$BP$12,IF(G464=Precios!$BO$13,Precios!$BP$13,IF(G464=Precios!$BO$14,Precios!$BP$14,IF(G464=Precios!$BO$15,Precios!$BP$15,IF(G464=Precios!$BO$16,Precios!$BP$16,IF(G464=Precios!$BO$17,Precios!$BP$17,IF(G464=Precios!$BO$18,Precios!$BP$18,0)))))))))))))))</f>
        <v>0</v>
      </c>
      <c r="J464" s="87"/>
      <c r="K464" s="88">
        <f>IF(J464=1,I464,IF(J464=2,I464*(1-Precios!$BS$3),0))</f>
        <v>0</v>
      </c>
      <c r="L464" s="88">
        <f t="shared" si="51"/>
        <v>0</v>
      </c>
      <c r="M464" s="89">
        <f>+SUM(L464:L466)</f>
        <v>0</v>
      </c>
      <c r="N464" s="90">
        <f>IF(J464=1,(+M464*Precios!$BQ$3),0)</f>
        <v>0</v>
      </c>
      <c r="O464" s="91">
        <f>+M464-N464</f>
        <v>0</v>
      </c>
      <c r="P464" s="92"/>
      <c r="Q464" s="93">
        <f>+O464-P464</f>
        <v>0</v>
      </c>
      <c r="R464" s="94">
        <f>IF(J464=1,0,Q464)</f>
        <v>0</v>
      </c>
      <c r="S464" s="145">
        <f>IF(J464=2,0,Q464)</f>
        <v>0</v>
      </c>
    </row>
    <row r="465" spans="1:19" x14ac:dyDescent="0.25">
      <c r="A465" s="95"/>
      <c r="B465" s="32"/>
      <c r="C465" s="26"/>
      <c r="D465" s="110"/>
      <c r="E465" s="110"/>
      <c r="F465" s="110"/>
      <c r="G465" s="32"/>
      <c r="H465" s="34"/>
      <c r="I465" s="157">
        <f>IF(G465=Precios!$BO$4,Precios!$BP$4,IF(G465=Precios!$BO$5,Precios!$BP$5,IF(G465=Precios!$BO$6,Precios!$BP$6,IF(G465=Precios!$BO$7,Precios!$BP$7,IF(G465=Precios!$BO$8,Precios!$BP$8,IF(G465=Precios!$BO$9,Precios!$BP$9,IF(G465=Precios!$BO$10,Precios!$BP$10,IF(G465=Precios!$BO$11,Precios!$BP$11,IF(G465=Precios!$BO$12,Precios!$BP$12,IF(G465=Precios!$BO$13,Precios!$BP$13,IF(G465=Precios!$BO$14,Precios!$BP$14,IF(G465=Precios!$BO$15,Precios!$BP$15,IF(G465=Precios!$BO$16,Precios!$BP$16,IF(G465=Precios!$BO$17,Precios!$BP$17,IF(G465=Precios!$BO$18,Precios!$BP$18,0)))))))))))))))</f>
        <v>0</v>
      </c>
      <c r="J465" s="32"/>
      <c r="K465" s="82">
        <f>IF(J465=1,I465,IF(J465=2,I465*(1-Precios!$BS$3),0))</f>
        <v>0</v>
      </c>
      <c r="L465" s="82">
        <f t="shared" si="51"/>
        <v>0</v>
      </c>
      <c r="M465" s="33"/>
      <c r="N465" s="28"/>
      <c r="O465" s="28"/>
      <c r="P465" s="28"/>
      <c r="Q465" s="28"/>
      <c r="R465" s="28"/>
      <c r="S465" s="96"/>
    </row>
    <row r="466" spans="1:19" ht="15.75" thickBot="1" x14ac:dyDescent="0.3">
      <c r="A466" s="97"/>
      <c r="B466" s="100"/>
      <c r="C466" s="98"/>
      <c r="D466" s="111"/>
      <c r="E466" s="111"/>
      <c r="F466" s="111"/>
      <c r="G466" s="100"/>
      <c r="H466" s="99"/>
      <c r="I466" s="158">
        <f>IF(G466=Precios!$BO$4,Precios!$BP$4,IF(G466=Precios!$BO$5,Precios!$BP$5,IF(G466=Precios!$BO$6,Precios!$BP$6,IF(G466=Precios!$BO$7,Precios!$BP$7,IF(G466=Precios!$BO$8,Precios!$BP$8,IF(G466=Precios!$BO$9,Precios!$BP$9,IF(G466=Precios!$BO$10,Precios!$BP$10,IF(G466=Precios!$BO$11,Precios!$BP$11,IF(G466=Precios!$BO$12,Precios!$BP$12,IF(G466=Precios!$BO$13,Precios!$BP$13,IF(G466=Precios!$BO$14,Precios!$BP$14,IF(G466=Precios!$BO$15,Precios!$BP$15,IF(G466=Precios!$BO$16,Precios!$BP$16,IF(G466=Precios!$BO$17,Precios!$BP$17,IF(G466=Precios!$BO$18,Precios!$BP$18,0)))))))))))))))</f>
        <v>0</v>
      </c>
      <c r="J466" s="100"/>
      <c r="K466" s="101">
        <f>IF(J466=1,I466,IF(J466=2,I466*(1-Precios!$BS$3),0))</f>
        <v>0</v>
      </c>
      <c r="L466" s="101">
        <f t="shared" si="51"/>
        <v>0</v>
      </c>
      <c r="M466" s="102"/>
      <c r="N466" s="103"/>
      <c r="O466" s="103"/>
      <c r="P466" s="103"/>
      <c r="Q466" s="103"/>
      <c r="R466" s="103"/>
      <c r="S466" s="104"/>
    </row>
    <row r="467" spans="1:19" x14ac:dyDescent="0.25">
      <c r="A467" s="84"/>
      <c r="B467" s="87"/>
      <c r="C467" s="85"/>
      <c r="D467" s="109"/>
      <c r="E467" s="109"/>
      <c r="F467" s="109"/>
      <c r="G467" s="87"/>
      <c r="H467" s="86"/>
      <c r="I467" s="156">
        <f>IF(G467=Precios!$BO$4,Precios!$BP$4,IF(G467=Precios!$BO$5,Precios!$BP$5,IF(G467=Precios!$BO$6,Precios!$BP$6,IF(G467=Precios!$BO$7,Precios!$BP$7,IF(G467=Precios!$BO$8,Precios!$BP$8,IF(G467=Precios!$BO$9,Precios!$BP$9,IF(G467=Precios!$BO$10,Precios!$BP$10,IF(G467=Precios!$BO$11,Precios!$BP$11,IF(G467=Precios!$BO$12,Precios!$BP$12,IF(G467=Precios!$BO$13,Precios!$BP$13,IF(G467=Precios!$BO$14,Precios!$BP$14,IF(G467=Precios!$BO$15,Precios!$BP$15,IF(G467=Precios!$BO$16,Precios!$BP$16,IF(G467=Precios!$BO$17,Precios!$BP$17,IF(G467=Precios!$BO$18,Precios!$BP$18,0)))))))))))))))</f>
        <v>0</v>
      </c>
      <c r="J467" s="87"/>
      <c r="K467" s="88">
        <f>IF(J467=1,I467,IF(J467=2,I467*(1-Precios!$BS$3),0))</f>
        <v>0</v>
      </c>
      <c r="L467" s="88">
        <f t="shared" si="51"/>
        <v>0</v>
      </c>
      <c r="M467" s="89">
        <f>+SUM(L467:L469)</f>
        <v>0</v>
      </c>
      <c r="N467" s="90">
        <f>IF(J467=1,(+M467*Precios!$BQ$3),0)</f>
        <v>0</v>
      </c>
      <c r="O467" s="91">
        <f>+M467-N467</f>
        <v>0</v>
      </c>
      <c r="P467" s="92"/>
      <c r="Q467" s="93">
        <f>+O467-P467</f>
        <v>0</v>
      </c>
      <c r="R467" s="94">
        <f>IF(J467=1,0,Q467)</f>
        <v>0</v>
      </c>
      <c r="S467" s="145">
        <f>IF(J467=2,0,Q467)</f>
        <v>0</v>
      </c>
    </row>
    <row r="468" spans="1:19" x14ac:dyDescent="0.25">
      <c r="A468" s="95"/>
      <c r="B468" s="32"/>
      <c r="C468" s="26"/>
      <c r="D468" s="110"/>
      <c r="E468" s="110"/>
      <c r="F468" s="110"/>
      <c r="G468" s="32"/>
      <c r="H468" s="34"/>
      <c r="I468" s="157">
        <f>IF(G468=Precios!$BO$4,Precios!$BP$4,IF(G468=Precios!$BO$5,Precios!$BP$5,IF(G468=Precios!$BO$6,Precios!$BP$6,IF(G468=Precios!$BO$7,Precios!$BP$7,IF(G468=Precios!$BO$8,Precios!$BP$8,IF(G468=Precios!$BO$9,Precios!$BP$9,IF(G468=Precios!$BO$10,Precios!$BP$10,IF(G468=Precios!$BO$11,Precios!$BP$11,IF(G468=Precios!$BO$12,Precios!$BP$12,IF(G468=Precios!$BO$13,Precios!$BP$13,IF(G468=Precios!$BO$14,Precios!$BP$14,IF(G468=Precios!$BO$15,Precios!$BP$15,IF(G468=Precios!$BO$16,Precios!$BP$16,IF(G468=Precios!$BO$17,Precios!$BP$17,IF(G468=Precios!$BO$18,Precios!$BP$18,0)))))))))))))))</f>
        <v>0</v>
      </c>
      <c r="J468" s="32"/>
      <c r="K468" s="82">
        <f>IF(J468=1,I468,IF(J468=2,I468*(1-Precios!$BS$3),0))</f>
        <v>0</v>
      </c>
      <c r="L468" s="82">
        <f t="shared" si="51"/>
        <v>0</v>
      </c>
      <c r="M468" s="33"/>
      <c r="N468" s="28"/>
      <c r="O468" s="28"/>
      <c r="P468" s="28"/>
      <c r="Q468" s="28"/>
      <c r="R468" s="28"/>
      <c r="S468" s="96"/>
    </row>
    <row r="469" spans="1:19" ht="15.75" thickBot="1" x14ac:dyDescent="0.3">
      <c r="A469" s="97"/>
      <c r="B469" s="100"/>
      <c r="C469" s="98"/>
      <c r="D469" s="111"/>
      <c r="E469" s="111"/>
      <c r="F469" s="111"/>
      <c r="G469" s="100"/>
      <c r="H469" s="99"/>
      <c r="I469" s="158">
        <f>IF(G469=Precios!$BO$4,Precios!$BP$4,IF(G469=Precios!$BO$5,Precios!$BP$5,IF(G469=Precios!$BO$6,Precios!$BP$6,IF(G469=Precios!$BO$7,Precios!$BP$7,IF(G469=Precios!$BO$8,Precios!$BP$8,IF(G469=Precios!$BO$9,Precios!$BP$9,IF(G469=Precios!$BO$10,Precios!$BP$10,IF(G469=Precios!$BO$11,Precios!$BP$11,IF(G469=Precios!$BO$12,Precios!$BP$12,IF(G469=Precios!$BO$13,Precios!$BP$13,IF(G469=Precios!$BO$14,Precios!$BP$14,IF(G469=Precios!$BO$15,Precios!$BP$15,IF(G469=Precios!$BO$16,Precios!$BP$16,IF(G469=Precios!$BO$17,Precios!$BP$17,IF(G469=Precios!$BO$18,Precios!$BP$18,0)))))))))))))))</f>
        <v>0</v>
      </c>
      <c r="J469" s="100"/>
      <c r="K469" s="101">
        <f>IF(J469=1,I469,IF(J469=2,I469*(1-Precios!$BS$3),0))</f>
        <v>0</v>
      </c>
      <c r="L469" s="101">
        <f t="shared" si="51"/>
        <v>0</v>
      </c>
      <c r="M469" s="102"/>
      <c r="N469" s="103"/>
      <c r="O469" s="103"/>
      <c r="P469" s="103"/>
      <c r="Q469" s="103"/>
      <c r="R469" s="103"/>
      <c r="S469" s="104"/>
    </row>
    <row r="470" spans="1:19" x14ac:dyDescent="0.25">
      <c r="A470" s="84"/>
      <c r="B470" s="87"/>
      <c r="C470" s="85"/>
      <c r="D470" s="109"/>
      <c r="E470" s="109"/>
      <c r="F470" s="109"/>
      <c r="G470" s="87"/>
      <c r="H470" s="86"/>
      <c r="I470" s="156">
        <f>IF(G470=Precios!$BO$4,Precios!$BP$4,IF(G470=Precios!$BO$5,Precios!$BP$5,IF(G470=Precios!$BO$6,Precios!$BP$6,IF(G470=Precios!$BO$7,Precios!$BP$7,IF(G470=Precios!$BO$8,Precios!$BP$8,IF(G470=Precios!$BO$9,Precios!$BP$9,IF(G470=Precios!$BO$10,Precios!$BP$10,IF(G470=Precios!$BO$11,Precios!$BP$11,IF(G470=Precios!$BO$12,Precios!$BP$12,IF(G470=Precios!$BO$13,Precios!$BP$13,IF(G470=Precios!$BO$14,Precios!$BP$14,IF(G470=Precios!$BO$15,Precios!$BP$15,IF(G470=Precios!$BO$16,Precios!$BP$16,IF(G470=Precios!$BO$17,Precios!$BP$17,IF(G470=Precios!$BO$18,Precios!$BP$18,0)))))))))))))))</f>
        <v>0</v>
      </c>
      <c r="J470" s="87"/>
      <c r="K470" s="88">
        <f>IF(J470=1,I470,IF(J470=2,I470*(1-Precios!$BS$3),0))</f>
        <v>0</v>
      </c>
      <c r="L470" s="88">
        <f t="shared" si="51"/>
        <v>0</v>
      </c>
      <c r="M470" s="89">
        <f>+SUM(L470:L472)</f>
        <v>0</v>
      </c>
      <c r="N470" s="90">
        <f>IF(J470=1,(+M470*Precios!$BQ$3),0)</f>
        <v>0</v>
      </c>
      <c r="O470" s="91">
        <f>+M470-N470</f>
        <v>0</v>
      </c>
      <c r="P470" s="92"/>
      <c r="Q470" s="93">
        <f>+O470-P470</f>
        <v>0</v>
      </c>
      <c r="R470" s="94">
        <f>IF(J470=1,0,Q470)</f>
        <v>0</v>
      </c>
      <c r="S470" s="145">
        <f>IF(J470=2,0,Q470)</f>
        <v>0</v>
      </c>
    </row>
    <row r="471" spans="1:19" x14ac:dyDescent="0.25">
      <c r="A471" s="95"/>
      <c r="B471" s="32"/>
      <c r="C471" s="26"/>
      <c r="D471" s="110"/>
      <c r="E471" s="110"/>
      <c r="F471" s="110"/>
      <c r="G471" s="32"/>
      <c r="H471" s="34"/>
      <c r="I471" s="157">
        <f>IF(G471=Precios!$BO$4,Precios!$BP$4,IF(G471=Precios!$BO$5,Precios!$BP$5,IF(G471=Precios!$BO$6,Precios!$BP$6,IF(G471=Precios!$BO$7,Precios!$BP$7,IF(G471=Precios!$BO$8,Precios!$BP$8,IF(G471=Precios!$BO$9,Precios!$BP$9,IF(G471=Precios!$BO$10,Precios!$BP$10,IF(G471=Precios!$BO$11,Precios!$BP$11,IF(G471=Precios!$BO$12,Precios!$BP$12,IF(G471=Precios!$BO$13,Precios!$BP$13,IF(G471=Precios!$BO$14,Precios!$BP$14,IF(G471=Precios!$BO$15,Precios!$BP$15,IF(G471=Precios!$BO$16,Precios!$BP$16,IF(G471=Precios!$BO$17,Precios!$BP$17,IF(G471=Precios!$BO$18,Precios!$BP$18,0)))))))))))))))</f>
        <v>0</v>
      </c>
      <c r="J471" s="32"/>
      <c r="K471" s="82">
        <f>IF(J471=1,I471,IF(J471=2,I471*(1-Precios!$BS$3),0))</f>
        <v>0</v>
      </c>
      <c r="L471" s="82">
        <f t="shared" si="51"/>
        <v>0</v>
      </c>
      <c r="M471" s="33"/>
      <c r="N471" s="28"/>
      <c r="O471" s="28"/>
      <c r="P471" s="28"/>
      <c r="Q471" s="28"/>
      <c r="R471" s="28"/>
      <c r="S471" s="96"/>
    </row>
    <row r="472" spans="1:19" ht="15.75" thickBot="1" x14ac:dyDescent="0.3">
      <c r="A472" s="97"/>
      <c r="B472" s="100"/>
      <c r="C472" s="98"/>
      <c r="D472" s="111"/>
      <c r="E472" s="111"/>
      <c r="F472" s="111"/>
      <c r="G472" s="100"/>
      <c r="H472" s="99"/>
      <c r="I472" s="158">
        <f>IF(G472=Precios!$BO$4,Precios!$BP$4,IF(G472=Precios!$BO$5,Precios!$BP$5,IF(G472=Precios!$BO$6,Precios!$BP$6,IF(G472=Precios!$BO$7,Precios!$BP$7,IF(G472=Precios!$BO$8,Precios!$BP$8,IF(G472=Precios!$BO$9,Precios!$BP$9,IF(G472=Precios!$BO$10,Precios!$BP$10,IF(G472=Precios!$BO$11,Precios!$BP$11,IF(G472=Precios!$BO$12,Precios!$BP$12,IF(G472=Precios!$BO$13,Precios!$BP$13,IF(G472=Precios!$BO$14,Precios!$BP$14,IF(G472=Precios!$BO$15,Precios!$BP$15,IF(G472=Precios!$BO$16,Precios!$BP$16,IF(G472=Precios!$BO$17,Precios!$BP$17,IF(G472=Precios!$BO$18,Precios!$BP$18,0)))))))))))))))</f>
        <v>0</v>
      </c>
      <c r="J472" s="100"/>
      <c r="K472" s="101">
        <f>IF(J472=1,I472,IF(J472=2,I472*(1-Precios!$BS$3),0))</f>
        <v>0</v>
      </c>
      <c r="L472" s="101">
        <f t="shared" si="51"/>
        <v>0</v>
      </c>
      <c r="M472" s="102"/>
      <c r="N472" s="103"/>
      <c r="O472" s="103"/>
      <c r="P472" s="103"/>
      <c r="Q472" s="103"/>
      <c r="R472" s="103"/>
      <c r="S472" s="104"/>
    </row>
    <row r="473" spans="1:19" x14ac:dyDescent="0.25">
      <c r="A473" s="84"/>
      <c r="B473" s="87"/>
      <c r="C473" s="85"/>
      <c r="D473" s="109"/>
      <c r="E473" s="109"/>
      <c r="F473" s="109"/>
      <c r="G473" s="87"/>
      <c r="H473" s="86"/>
      <c r="I473" s="156">
        <f>IF(G473=Precios!$BO$4,Precios!$BP$4,IF(G473=Precios!$BO$5,Precios!$BP$5,IF(G473=Precios!$BO$6,Precios!$BP$6,IF(G473=Precios!$BO$7,Precios!$BP$7,IF(G473=Precios!$BO$8,Precios!$BP$8,IF(G473=Precios!$BO$9,Precios!$BP$9,IF(G473=Precios!$BO$10,Precios!$BP$10,IF(G473=Precios!$BO$11,Precios!$BP$11,IF(G473=Precios!$BO$12,Precios!$BP$12,IF(G473=Precios!$BO$13,Precios!$BP$13,IF(G473=Precios!$BO$14,Precios!$BP$14,IF(G473=Precios!$BO$15,Precios!$BP$15,IF(G473=Precios!$BO$16,Precios!$BP$16,IF(G473=Precios!$BO$17,Precios!$BP$17,IF(G473=Precios!$BO$18,Precios!$BP$18,0)))))))))))))))</f>
        <v>0</v>
      </c>
      <c r="J473" s="87"/>
      <c r="K473" s="88">
        <f>IF(J473=1,I473,IF(J473=2,I473*(1-Precios!$BS$3),0))</f>
        <v>0</v>
      </c>
      <c r="L473" s="88">
        <f t="shared" si="50"/>
        <v>0</v>
      </c>
      <c r="M473" s="89">
        <f>+SUM(L473:L475)</f>
        <v>0</v>
      </c>
      <c r="N473" s="90">
        <f>IF(J473=1,(+M473*Precios!$BQ$3),0)</f>
        <v>0</v>
      </c>
      <c r="O473" s="91">
        <f>+M473-N473</f>
        <v>0</v>
      </c>
      <c r="P473" s="92"/>
      <c r="Q473" s="93">
        <f>+O473-P473</f>
        <v>0</v>
      </c>
      <c r="R473" s="94">
        <f>IF(J473=1,0,Q473)</f>
        <v>0</v>
      </c>
      <c r="S473" s="145">
        <f>IF(J473=2,0,Q473)</f>
        <v>0</v>
      </c>
    </row>
    <row r="474" spans="1:19" x14ac:dyDescent="0.25">
      <c r="A474" s="95"/>
      <c r="B474" s="32"/>
      <c r="C474" s="26"/>
      <c r="D474" s="110"/>
      <c r="E474" s="110"/>
      <c r="F474" s="110"/>
      <c r="G474" s="32"/>
      <c r="H474" s="34"/>
      <c r="I474" s="157">
        <f>IF(G474=Precios!$BO$4,Precios!$BP$4,IF(G474=Precios!$BO$5,Precios!$BP$5,IF(G474=Precios!$BO$6,Precios!$BP$6,IF(G474=Precios!$BO$7,Precios!$BP$7,IF(G474=Precios!$BO$8,Precios!$BP$8,IF(G474=Precios!$BO$9,Precios!$BP$9,IF(G474=Precios!$BO$10,Precios!$BP$10,IF(G474=Precios!$BO$11,Precios!$BP$11,IF(G474=Precios!$BO$12,Precios!$BP$12,IF(G474=Precios!$BO$13,Precios!$BP$13,IF(G474=Precios!$BO$14,Precios!$BP$14,IF(G474=Precios!$BO$15,Precios!$BP$15,IF(G474=Precios!$BO$16,Precios!$BP$16,IF(G474=Precios!$BO$17,Precios!$BP$17,IF(G474=Precios!$BO$18,Precios!$BP$18,0)))))))))))))))</f>
        <v>0</v>
      </c>
      <c r="J474" s="32"/>
      <c r="K474" s="82">
        <f>IF(J474=1,I474,IF(J474=2,I474*(1-Precios!$BS$3),0))</f>
        <v>0</v>
      </c>
      <c r="L474" s="82">
        <f t="shared" si="50"/>
        <v>0</v>
      </c>
      <c r="M474" s="33"/>
      <c r="N474" s="28"/>
      <c r="O474" s="28"/>
      <c r="P474" s="28"/>
      <c r="Q474" s="28"/>
      <c r="R474" s="28"/>
      <c r="S474" s="96"/>
    </row>
    <row r="475" spans="1:19" ht="15.75" thickBot="1" x14ac:dyDescent="0.3">
      <c r="A475" s="97"/>
      <c r="B475" s="100"/>
      <c r="C475" s="98"/>
      <c r="D475" s="111"/>
      <c r="E475" s="111"/>
      <c r="F475" s="111"/>
      <c r="G475" s="100"/>
      <c r="H475" s="99"/>
      <c r="I475" s="158">
        <f>IF(G475=Precios!$BO$4,Precios!$BP$4,IF(G475=Precios!$BO$5,Precios!$BP$5,IF(G475=Precios!$BO$6,Precios!$BP$6,IF(G475=Precios!$BO$7,Precios!$BP$7,IF(G475=Precios!$BO$8,Precios!$BP$8,IF(G475=Precios!$BO$9,Precios!$BP$9,IF(G475=Precios!$BO$10,Precios!$BP$10,IF(G475=Precios!$BO$11,Precios!$BP$11,IF(G475=Precios!$BO$12,Precios!$BP$12,IF(G475=Precios!$BO$13,Precios!$BP$13,IF(G475=Precios!$BO$14,Precios!$BP$14,IF(G475=Precios!$BO$15,Precios!$BP$15,IF(G475=Precios!$BO$16,Precios!$BP$16,IF(G475=Precios!$BO$17,Precios!$BP$17,IF(G475=Precios!$BO$18,Precios!$BP$18,0)))))))))))))))</f>
        <v>0</v>
      </c>
      <c r="J475" s="100"/>
      <c r="K475" s="101">
        <f>IF(J475=1,I475,IF(J475=2,I475*(1-Precios!$BS$3),0))</f>
        <v>0</v>
      </c>
      <c r="L475" s="101">
        <f t="shared" si="50"/>
        <v>0</v>
      </c>
      <c r="M475" s="102"/>
      <c r="N475" s="103"/>
      <c r="O475" s="103"/>
      <c r="P475" s="103"/>
      <c r="Q475" s="103"/>
      <c r="R475" s="103"/>
      <c r="S475" s="104"/>
    </row>
    <row r="476" spans="1:19" x14ac:dyDescent="0.25">
      <c r="A476" s="84"/>
      <c r="B476" s="87"/>
      <c r="C476" s="85"/>
      <c r="D476" s="109"/>
      <c r="E476" s="109"/>
      <c r="F476" s="109"/>
      <c r="G476" s="87"/>
      <c r="H476" s="86"/>
      <c r="I476" s="156">
        <f>IF(G476=Precios!$BO$4,Precios!$BP$4,IF(G476=Precios!$BO$5,Precios!$BP$5,IF(G476=Precios!$BO$6,Precios!$BP$6,IF(G476=Precios!$BO$7,Precios!$BP$7,IF(G476=Precios!$BO$8,Precios!$BP$8,IF(G476=Precios!$BO$9,Precios!$BP$9,IF(G476=Precios!$BO$10,Precios!$BP$10,IF(G476=Precios!$BO$11,Precios!$BP$11,IF(G476=Precios!$BO$12,Precios!$BP$12,IF(G476=Precios!$BO$13,Precios!$BP$13,IF(G476=Precios!$BO$14,Precios!$BP$14,IF(G476=Precios!$BO$15,Precios!$BP$15,IF(G476=Precios!$BO$16,Precios!$BP$16,IF(G476=Precios!$BO$17,Precios!$BP$17,IF(G476=Precios!$BO$18,Precios!$BP$18,0)))))))))))))))</f>
        <v>0</v>
      </c>
      <c r="J476" s="87"/>
      <c r="K476" s="88">
        <f>IF(J476=1,I476,IF(J476=2,I476*(1-Precios!$BS$3),0))</f>
        <v>0</v>
      </c>
      <c r="L476" s="88">
        <f t="shared" si="50"/>
        <v>0</v>
      </c>
      <c r="M476" s="89">
        <f>+SUM(L476:L478)</f>
        <v>0</v>
      </c>
      <c r="N476" s="90">
        <f>IF(J476=1,(+M476*Precios!$BQ$3),0)</f>
        <v>0</v>
      </c>
      <c r="O476" s="91">
        <f>+M476-N476</f>
        <v>0</v>
      </c>
      <c r="P476" s="92"/>
      <c r="Q476" s="93">
        <f>+O476-P476</f>
        <v>0</v>
      </c>
      <c r="R476" s="94">
        <f>IF(J476=1,0,Q476)</f>
        <v>0</v>
      </c>
      <c r="S476" s="145">
        <f>IF(J476=2,0,Q476)</f>
        <v>0</v>
      </c>
    </row>
    <row r="477" spans="1:19" x14ac:dyDescent="0.25">
      <c r="A477" s="95"/>
      <c r="B477" s="32"/>
      <c r="C477" s="26"/>
      <c r="D477" s="110"/>
      <c r="E477" s="110"/>
      <c r="F477" s="110"/>
      <c r="G477" s="32"/>
      <c r="H477" s="34"/>
      <c r="I477" s="157">
        <f>IF(G477=Precios!$BO$4,Precios!$BP$4,IF(G477=Precios!$BO$5,Precios!$BP$5,IF(G477=Precios!$BO$6,Precios!$BP$6,IF(G477=Precios!$BO$7,Precios!$BP$7,IF(G477=Precios!$BO$8,Precios!$BP$8,IF(G477=Precios!$BO$9,Precios!$BP$9,IF(G477=Precios!$BO$10,Precios!$BP$10,IF(G477=Precios!$BO$11,Precios!$BP$11,IF(G477=Precios!$BO$12,Precios!$BP$12,IF(G477=Precios!$BO$13,Precios!$BP$13,IF(G477=Precios!$BO$14,Precios!$BP$14,IF(G477=Precios!$BO$15,Precios!$BP$15,IF(G477=Precios!$BO$16,Precios!$BP$16,IF(G477=Precios!$BO$17,Precios!$BP$17,IF(G477=Precios!$BO$18,Precios!$BP$18,0)))))))))))))))</f>
        <v>0</v>
      </c>
      <c r="J477" s="32"/>
      <c r="K477" s="82">
        <f>IF(J477=1,I477,IF(J477=2,I477*(1-Precios!$BS$3),0))</f>
        <v>0</v>
      </c>
      <c r="L477" s="82">
        <f t="shared" si="50"/>
        <v>0</v>
      </c>
      <c r="M477" s="33"/>
      <c r="N477" s="28"/>
      <c r="O477" s="28"/>
      <c r="P477" s="28"/>
      <c r="Q477" s="28"/>
      <c r="R477" s="28"/>
      <c r="S477" s="96"/>
    </row>
    <row r="478" spans="1:19" ht="15.75" thickBot="1" x14ac:dyDescent="0.3">
      <c r="A478" s="97"/>
      <c r="B478" s="100"/>
      <c r="C478" s="98"/>
      <c r="D478" s="111"/>
      <c r="E478" s="111"/>
      <c r="F478" s="111"/>
      <c r="G478" s="100"/>
      <c r="H478" s="99"/>
      <c r="I478" s="158">
        <f>IF(G478=Precios!$BO$4,Precios!$BP$4,IF(G478=Precios!$BO$5,Precios!$BP$5,IF(G478=Precios!$BO$6,Precios!$BP$6,IF(G478=Precios!$BO$7,Precios!$BP$7,IF(G478=Precios!$BO$8,Precios!$BP$8,IF(G478=Precios!$BO$9,Precios!$BP$9,IF(G478=Precios!$BO$10,Precios!$BP$10,IF(G478=Precios!$BO$11,Precios!$BP$11,IF(G478=Precios!$BO$12,Precios!$BP$12,IF(G478=Precios!$BO$13,Precios!$BP$13,IF(G478=Precios!$BO$14,Precios!$BP$14,IF(G478=Precios!$BO$15,Precios!$BP$15,IF(G478=Precios!$BO$16,Precios!$BP$16,IF(G478=Precios!$BO$17,Precios!$BP$17,IF(G478=Precios!$BO$18,Precios!$BP$18,0)))))))))))))))</f>
        <v>0</v>
      </c>
      <c r="J478" s="100"/>
      <c r="K478" s="101">
        <f>IF(J478=1,I478,IF(J478=2,I478*(1-Precios!$BS$3),0))</f>
        <v>0</v>
      </c>
      <c r="L478" s="101">
        <f t="shared" si="50"/>
        <v>0</v>
      </c>
      <c r="M478" s="102"/>
      <c r="N478" s="103"/>
      <c r="O478" s="103"/>
      <c r="P478" s="103"/>
      <c r="Q478" s="103"/>
      <c r="R478" s="103"/>
      <c r="S478" s="104"/>
    </row>
    <row r="479" spans="1:19" x14ac:dyDescent="0.25">
      <c r="A479" s="84"/>
      <c r="B479" s="87"/>
      <c r="C479" s="85"/>
      <c r="D479" s="109"/>
      <c r="E479" s="109"/>
      <c r="F479" s="109"/>
      <c r="G479" s="87"/>
      <c r="H479" s="86"/>
      <c r="I479" s="156">
        <f>IF(G479=Precios!$BO$4,Precios!$BP$4,IF(G479=Precios!$BO$5,Precios!$BP$5,IF(G479=Precios!$BO$6,Precios!$BP$6,IF(G479=Precios!$BO$7,Precios!$BP$7,IF(G479=Precios!$BO$8,Precios!$BP$8,IF(G479=Precios!$BO$9,Precios!$BP$9,IF(G479=Precios!$BO$10,Precios!$BP$10,IF(G479=Precios!$BO$11,Precios!$BP$11,IF(G479=Precios!$BO$12,Precios!$BP$12,IF(G479=Precios!$BO$13,Precios!$BP$13,IF(G479=Precios!$BO$14,Precios!$BP$14,IF(G479=Precios!$BO$15,Precios!$BP$15,IF(G479=Precios!$BO$16,Precios!$BP$16,IF(G479=Precios!$BO$17,Precios!$BP$17,IF(G479=Precios!$BO$18,Precios!$BP$18,0)))))))))))))))</f>
        <v>0</v>
      </c>
      <c r="J479" s="87"/>
      <c r="K479" s="88">
        <f>IF(J479=1,I479,IF(J479=2,I479*(1-Precios!$BS$3),0))</f>
        <v>0</v>
      </c>
      <c r="L479" s="88">
        <f t="shared" ref="L479:L484" si="52">+H479*K479</f>
        <v>0</v>
      </c>
      <c r="M479" s="89">
        <f>+SUM(L479:L481)</f>
        <v>0</v>
      </c>
      <c r="N479" s="90">
        <f>IF(J479=1,(+M479*Precios!$BQ$3),0)</f>
        <v>0</v>
      </c>
      <c r="O479" s="91">
        <f>+M479-N479</f>
        <v>0</v>
      </c>
      <c r="P479" s="92"/>
      <c r="Q479" s="93">
        <f>+O479-P479</f>
        <v>0</v>
      </c>
      <c r="R479" s="94">
        <f>IF(J479=1,0,Q479)</f>
        <v>0</v>
      </c>
      <c r="S479" s="145">
        <f>IF(J479=2,0,Q479)</f>
        <v>0</v>
      </c>
    </row>
    <row r="480" spans="1:19" x14ac:dyDescent="0.25">
      <c r="A480" s="95"/>
      <c r="B480" s="32"/>
      <c r="C480" s="26"/>
      <c r="D480" s="110"/>
      <c r="E480" s="110"/>
      <c r="F480" s="110"/>
      <c r="G480" s="32"/>
      <c r="H480" s="34"/>
      <c r="I480" s="157">
        <f>IF(G480=Precios!$BO$4,Precios!$BP$4,IF(G480=Precios!$BO$5,Precios!$BP$5,IF(G480=Precios!$BO$6,Precios!$BP$6,IF(G480=Precios!$BO$7,Precios!$BP$7,IF(G480=Precios!$BO$8,Precios!$BP$8,IF(G480=Precios!$BO$9,Precios!$BP$9,IF(G480=Precios!$BO$10,Precios!$BP$10,IF(G480=Precios!$BO$11,Precios!$BP$11,IF(G480=Precios!$BO$12,Precios!$BP$12,IF(G480=Precios!$BO$13,Precios!$BP$13,IF(G480=Precios!$BO$14,Precios!$BP$14,IF(G480=Precios!$BO$15,Precios!$BP$15,IF(G480=Precios!$BO$16,Precios!$BP$16,IF(G480=Precios!$BO$17,Precios!$BP$17,IF(G480=Precios!$BO$18,Precios!$BP$18,0)))))))))))))))</f>
        <v>0</v>
      </c>
      <c r="J480" s="32"/>
      <c r="K480" s="82">
        <f>IF(J480=1,I480,IF(J480=2,I480*(1-Precios!$BS$3),0))</f>
        <v>0</v>
      </c>
      <c r="L480" s="82">
        <f t="shared" si="52"/>
        <v>0</v>
      </c>
      <c r="M480" s="33"/>
      <c r="N480" s="28"/>
      <c r="O480" s="28"/>
      <c r="P480" s="28"/>
      <c r="Q480" s="28"/>
      <c r="R480" s="28"/>
      <c r="S480" s="96"/>
    </row>
    <row r="481" spans="1:19" ht="15.75" thickBot="1" x14ac:dyDescent="0.3">
      <c r="A481" s="97"/>
      <c r="B481" s="100"/>
      <c r="C481" s="98"/>
      <c r="D481" s="111"/>
      <c r="E481" s="111"/>
      <c r="F481" s="111"/>
      <c r="G481" s="100"/>
      <c r="H481" s="99"/>
      <c r="I481" s="158">
        <f>IF(G481=Precios!$BO$4,Precios!$BP$4,IF(G481=Precios!$BO$5,Precios!$BP$5,IF(G481=Precios!$BO$6,Precios!$BP$6,IF(G481=Precios!$BO$7,Precios!$BP$7,IF(G481=Precios!$BO$8,Precios!$BP$8,IF(G481=Precios!$BO$9,Precios!$BP$9,IF(G481=Precios!$BO$10,Precios!$BP$10,IF(G481=Precios!$BO$11,Precios!$BP$11,IF(G481=Precios!$BO$12,Precios!$BP$12,IF(G481=Precios!$BO$13,Precios!$BP$13,IF(G481=Precios!$BO$14,Precios!$BP$14,IF(G481=Precios!$BO$15,Precios!$BP$15,IF(G481=Precios!$BO$16,Precios!$BP$16,IF(G481=Precios!$BO$17,Precios!$BP$17,IF(G481=Precios!$BO$18,Precios!$BP$18,0)))))))))))))))</f>
        <v>0</v>
      </c>
      <c r="J481" s="100"/>
      <c r="K481" s="101">
        <f>IF(J481=1,I481,IF(J481=2,I481*(1-Precios!$BS$3),0))</f>
        <v>0</v>
      </c>
      <c r="L481" s="101">
        <f t="shared" si="52"/>
        <v>0</v>
      </c>
      <c r="M481" s="102"/>
      <c r="N481" s="103"/>
      <c r="O481" s="103"/>
      <c r="P481" s="103"/>
      <c r="Q481" s="103"/>
      <c r="R481" s="103"/>
      <c r="S481" s="104"/>
    </row>
    <row r="482" spans="1:19" x14ac:dyDescent="0.25">
      <c r="A482" s="84"/>
      <c r="B482" s="87"/>
      <c r="C482" s="85"/>
      <c r="D482" s="109"/>
      <c r="E482" s="109"/>
      <c r="F482" s="109"/>
      <c r="G482" s="87"/>
      <c r="H482" s="86"/>
      <c r="I482" s="156">
        <f>IF(G482=Precios!$BO$4,Precios!$BP$4,IF(G482=Precios!$BO$5,Precios!$BP$5,IF(G482=Precios!$BO$6,Precios!$BP$6,IF(G482=Precios!$BO$7,Precios!$BP$7,IF(G482=Precios!$BO$8,Precios!$BP$8,IF(G482=Precios!$BO$9,Precios!$BP$9,IF(G482=Precios!$BO$10,Precios!$BP$10,IF(G482=Precios!$BO$11,Precios!$BP$11,IF(G482=Precios!$BO$12,Precios!$BP$12,IF(G482=Precios!$BO$13,Precios!$BP$13,IF(G482=Precios!$BO$14,Precios!$BP$14,IF(G482=Precios!$BO$15,Precios!$BP$15,IF(G482=Precios!$BO$16,Precios!$BP$16,IF(G482=Precios!$BO$17,Precios!$BP$17,IF(G482=Precios!$BO$18,Precios!$BP$18,0)))))))))))))))</f>
        <v>0</v>
      </c>
      <c r="J482" s="87"/>
      <c r="K482" s="88">
        <f>IF(J482=1,I482,IF(J482=2,I482*(1-Precios!$BS$3),0))</f>
        <v>0</v>
      </c>
      <c r="L482" s="88">
        <f t="shared" si="52"/>
        <v>0</v>
      </c>
      <c r="M482" s="89">
        <f>+SUM(L482:L484)</f>
        <v>0</v>
      </c>
      <c r="N482" s="90">
        <f>IF(J482=1,(+M482*Precios!$BQ$3),0)</f>
        <v>0</v>
      </c>
      <c r="O482" s="91">
        <f>+M482-N482</f>
        <v>0</v>
      </c>
      <c r="P482" s="92"/>
      <c r="Q482" s="93">
        <f>+O482-P482</f>
        <v>0</v>
      </c>
      <c r="R482" s="94">
        <f>IF(J482=1,0,Q482)</f>
        <v>0</v>
      </c>
      <c r="S482" s="145">
        <f>IF(J482=2,0,Q482)</f>
        <v>0</v>
      </c>
    </row>
    <row r="483" spans="1:19" x14ac:dyDescent="0.25">
      <c r="A483" s="95"/>
      <c r="B483" s="32"/>
      <c r="C483" s="26"/>
      <c r="D483" s="110"/>
      <c r="E483" s="110"/>
      <c r="F483" s="110"/>
      <c r="G483" s="32"/>
      <c r="H483" s="34"/>
      <c r="I483" s="157">
        <f>IF(G483=Precios!$BO$4,Precios!$BP$4,IF(G483=Precios!$BO$5,Precios!$BP$5,IF(G483=Precios!$BO$6,Precios!$BP$6,IF(G483=Precios!$BO$7,Precios!$BP$7,IF(G483=Precios!$BO$8,Precios!$BP$8,IF(G483=Precios!$BO$9,Precios!$BP$9,IF(G483=Precios!$BO$10,Precios!$BP$10,IF(G483=Precios!$BO$11,Precios!$BP$11,IF(G483=Precios!$BO$12,Precios!$BP$12,IF(G483=Precios!$BO$13,Precios!$BP$13,IF(G483=Precios!$BO$14,Precios!$BP$14,IF(G483=Precios!$BO$15,Precios!$BP$15,IF(G483=Precios!$BO$16,Precios!$BP$16,IF(G483=Precios!$BO$17,Precios!$BP$17,IF(G483=Precios!$BO$18,Precios!$BP$18,0)))))))))))))))</f>
        <v>0</v>
      </c>
      <c r="J483" s="32"/>
      <c r="K483" s="82">
        <f>IF(J483=1,I483,IF(J483=2,I483*(1-Precios!$BS$3),0))</f>
        <v>0</v>
      </c>
      <c r="L483" s="82">
        <f t="shared" si="52"/>
        <v>0</v>
      </c>
      <c r="M483" s="33"/>
      <c r="N483" s="28"/>
      <c r="O483" s="28"/>
      <c r="P483" s="28"/>
      <c r="Q483" s="28"/>
      <c r="R483" s="28"/>
      <c r="S483" s="96"/>
    </row>
    <row r="484" spans="1:19" ht="15.75" thickBot="1" x14ac:dyDescent="0.3">
      <c r="A484" s="97"/>
      <c r="B484" s="100"/>
      <c r="C484" s="98"/>
      <c r="D484" s="111"/>
      <c r="E484" s="111"/>
      <c r="F484" s="111"/>
      <c r="G484" s="100"/>
      <c r="H484" s="99"/>
      <c r="I484" s="158">
        <f>IF(G484=Precios!$BO$4,Precios!$BP$4,IF(G484=Precios!$BO$5,Precios!$BP$5,IF(G484=Precios!$BO$6,Precios!$BP$6,IF(G484=Precios!$BO$7,Precios!$BP$7,IF(G484=Precios!$BO$8,Precios!$BP$8,IF(G484=Precios!$BO$9,Precios!$BP$9,IF(G484=Precios!$BO$10,Precios!$BP$10,IF(G484=Precios!$BO$11,Precios!$BP$11,IF(G484=Precios!$BO$12,Precios!$BP$12,IF(G484=Precios!$BO$13,Precios!$BP$13,IF(G484=Precios!$BO$14,Precios!$BP$14,IF(G484=Precios!$BO$15,Precios!$BP$15,IF(G484=Precios!$BO$16,Precios!$BP$16,IF(G484=Precios!$BO$17,Precios!$BP$17,IF(G484=Precios!$BO$18,Precios!$BP$18,0)))))))))))))))</f>
        <v>0</v>
      </c>
      <c r="J484" s="100"/>
      <c r="K484" s="101">
        <f>IF(J484=1,I484,IF(J484=2,I484*(1-Precios!$BS$3),0))</f>
        <v>0</v>
      </c>
      <c r="L484" s="101">
        <f t="shared" si="52"/>
        <v>0</v>
      </c>
      <c r="M484" s="102"/>
      <c r="N484" s="103"/>
      <c r="O484" s="103"/>
      <c r="P484" s="103"/>
      <c r="Q484" s="103"/>
      <c r="R484" s="103"/>
      <c r="S484" s="104"/>
    </row>
    <row r="485" spans="1:19" x14ac:dyDescent="0.25">
      <c r="A485" s="84"/>
      <c r="B485" s="87"/>
      <c r="C485" s="85"/>
      <c r="D485" s="109"/>
      <c r="E485" s="109"/>
      <c r="F485" s="109"/>
      <c r="G485" s="87"/>
      <c r="H485" s="86"/>
      <c r="I485" s="156">
        <f>IF(G485=Precios!$BO$4,Precios!$BP$4,IF(G485=Precios!$BO$5,Precios!$BP$5,IF(G485=Precios!$BO$6,Precios!$BP$6,IF(G485=Precios!$BO$7,Precios!$BP$7,IF(G485=Precios!$BO$8,Precios!$BP$8,IF(G485=Precios!$BO$9,Precios!$BP$9,IF(G485=Precios!$BO$10,Precios!$BP$10,IF(G485=Precios!$BO$11,Precios!$BP$11,IF(G485=Precios!$BO$12,Precios!$BP$12,IF(G485=Precios!$BO$13,Precios!$BP$13,IF(G485=Precios!$BO$14,Precios!$BP$14,IF(G485=Precios!$BO$15,Precios!$BP$15,IF(G485=Precios!$BO$16,Precios!$BP$16,IF(G485=Precios!$BO$17,Precios!$BP$17,IF(G485=Precios!$BO$18,Precios!$BP$18,0)))))))))))))))</f>
        <v>0</v>
      </c>
      <c r="J485" s="87"/>
      <c r="K485" s="88">
        <f>IF(J485=1,I485,IF(J485=2,I485*(1-Precios!$BS$3),0))</f>
        <v>0</v>
      </c>
      <c r="L485" s="88">
        <f t="shared" ref="L485:L487" si="53">+H485*K485</f>
        <v>0</v>
      </c>
      <c r="M485" s="89">
        <f>+SUM(L485:L487)</f>
        <v>0</v>
      </c>
      <c r="N485" s="90">
        <f>IF(J485=1,(+M485*Precios!$BQ$3),0)</f>
        <v>0</v>
      </c>
      <c r="O485" s="91">
        <f>+M485-N485</f>
        <v>0</v>
      </c>
      <c r="P485" s="92"/>
      <c r="Q485" s="93">
        <f>+O485-P485</f>
        <v>0</v>
      </c>
      <c r="R485" s="94">
        <f>IF(J485=1,0,Q485)</f>
        <v>0</v>
      </c>
      <c r="S485" s="145">
        <f>IF(J485=2,0,Q485)</f>
        <v>0</v>
      </c>
    </row>
    <row r="486" spans="1:19" x14ac:dyDescent="0.25">
      <c r="A486" s="95"/>
      <c r="B486" s="32"/>
      <c r="C486" s="26"/>
      <c r="D486" s="110"/>
      <c r="E486" s="110"/>
      <c r="F486" s="110"/>
      <c r="G486" s="32"/>
      <c r="H486" s="34"/>
      <c r="I486" s="157">
        <f>IF(G486=Precios!$BO$4,Precios!$BP$4,IF(G486=Precios!$BO$5,Precios!$BP$5,IF(G486=Precios!$BO$6,Precios!$BP$6,IF(G486=Precios!$BO$7,Precios!$BP$7,IF(G486=Precios!$BO$8,Precios!$BP$8,IF(G486=Precios!$BO$9,Precios!$BP$9,IF(G486=Precios!$BO$10,Precios!$BP$10,IF(G486=Precios!$BO$11,Precios!$BP$11,IF(G486=Precios!$BO$12,Precios!$BP$12,IF(G486=Precios!$BO$13,Precios!$BP$13,IF(G486=Precios!$BO$14,Precios!$BP$14,IF(G486=Precios!$BO$15,Precios!$BP$15,IF(G486=Precios!$BO$16,Precios!$BP$16,IF(G486=Precios!$BO$17,Precios!$BP$17,IF(G486=Precios!$BO$18,Precios!$BP$18,0)))))))))))))))</f>
        <v>0</v>
      </c>
      <c r="J486" s="32"/>
      <c r="K486" s="82">
        <f>IF(J486=1,I486,IF(J486=2,I486*(1-Precios!$BS$3),0))</f>
        <v>0</v>
      </c>
      <c r="L486" s="82">
        <f t="shared" si="53"/>
        <v>0</v>
      </c>
      <c r="M486" s="33"/>
      <c r="N486" s="28"/>
      <c r="O486" s="28"/>
      <c r="P486" s="28"/>
      <c r="Q486" s="28"/>
      <c r="R486" s="28"/>
      <c r="S486" s="96"/>
    </row>
    <row r="487" spans="1:19" ht="15.75" thickBot="1" x14ac:dyDescent="0.3">
      <c r="A487" s="97"/>
      <c r="B487" s="100"/>
      <c r="C487" s="98"/>
      <c r="D487" s="111"/>
      <c r="E487" s="111"/>
      <c r="F487" s="111"/>
      <c r="G487" s="100"/>
      <c r="H487" s="99"/>
      <c r="I487" s="158">
        <f>IF(G487=Precios!$BO$4,Precios!$BP$4,IF(G487=Precios!$BO$5,Precios!$BP$5,IF(G487=Precios!$BO$6,Precios!$BP$6,IF(G487=Precios!$BO$7,Precios!$BP$7,IF(G487=Precios!$BO$8,Precios!$BP$8,IF(G487=Precios!$BO$9,Precios!$BP$9,IF(G487=Precios!$BO$10,Precios!$BP$10,IF(G487=Precios!$BO$11,Precios!$BP$11,IF(G487=Precios!$BO$12,Precios!$BP$12,IF(G487=Precios!$BO$13,Precios!$BP$13,IF(G487=Precios!$BO$14,Precios!$BP$14,IF(G487=Precios!$BO$15,Precios!$BP$15,IF(G487=Precios!$BO$16,Precios!$BP$16,IF(G487=Precios!$BO$17,Precios!$BP$17,IF(G487=Precios!$BO$18,Precios!$BP$18,0)))))))))))))))</f>
        <v>0</v>
      </c>
      <c r="J487" s="100"/>
      <c r="K487" s="101">
        <f>IF(J487=1,I487,IF(J487=2,I487*(1-Precios!$BS$3),0))</f>
        <v>0</v>
      </c>
      <c r="L487" s="101">
        <f t="shared" si="53"/>
        <v>0</v>
      </c>
      <c r="M487" s="102"/>
      <c r="N487" s="103"/>
      <c r="O487" s="103"/>
      <c r="P487" s="103"/>
      <c r="Q487" s="103"/>
      <c r="R487" s="103"/>
      <c r="S487" s="104"/>
    </row>
    <row r="488" spans="1:19" x14ac:dyDescent="0.25">
      <c r="A488" s="84"/>
      <c r="B488" s="87"/>
      <c r="C488" s="85"/>
      <c r="D488" s="109"/>
      <c r="E488" s="109"/>
      <c r="F488" s="109"/>
      <c r="G488" s="87"/>
      <c r="H488" s="86"/>
      <c r="I488" s="156">
        <f>IF(G488=Precios!$BO$4,Precios!$BP$4,IF(G488=Precios!$BO$5,Precios!$BP$5,IF(G488=Precios!$BO$6,Precios!$BP$6,IF(G488=Precios!$BO$7,Precios!$BP$7,IF(G488=Precios!$BO$8,Precios!$BP$8,IF(G488=Precios!$BO$9,Precios!$BP$9,IF(G488=Precios!$BO$10,Precios!$BP$10,IF(G488=Precios!$BO$11,Precios!$BP$11,IF(G488=Precios!$BO$12,Precios!$BP$12,IF(G488=Precios!$BO$13,Precios!$BP$13,IF(G488=Precios!$BO$14,Precios!$BP$14,IF(G488=Precios!$BO$15,Precios!$BP$15,IF(G488=Precios!$BO$16,Precios!$BP$16,IF(G488=Precios!$BO$17,Precios!$BP$17,IF(G488=Precios!$BO$18,Precios!$BP$18,0)))))))))))))))</f>
        <v>0</v>
      </c>
      <c r="J488" s="87"/>
      <c r="K488" s="88">
        <f>IF(J488=1,I488,IF(J488=2,I488*(1-Precios!$BS$3),0))</f>
        <v>0</v>
      </c>
      <c r="L488" s="88">
        <f t="shared" si="50"/>
        <v>0</v>
      </c>
      <c r="M488" s="89">
        <f>+SUM(L488:L490)</f>
        <v>0</v>
      </c>
      <c r="N488" s="90">
        <f>IF(J488=1,(+M488*Precios!$BQ$3),0)</f>
        <v>0</v>
      </c>
      <c r="O488" s="91">
        <f>+M488-N488</f>
        <v>0</v>
      </c>
      <c r="P488" s="92"/>
      <c r="Q488" s="93">
        <f>+O488-P488</f>
        <v>0</v>
      </c>
      <c r="R488" s="94">
        <f>IF(J488=1,0,Q488)</f>
        <v>0</v>
      </c>
      <c r="S488" s="145">
        <f>IF(J488=2,0,Q488)</f>
        <v>0</v>
      </c>
    </row>
    <row r="489" spans="1:19" x14ac:dyDescent="0.25">
      <c r="A489" s="95"/>
      <c r="B489" s="32"/>
      <c r="C489" s="26"/>
      <c r="D489" s="110"/>
      <c r="E489" s="110"/>
      <c r="F489" s="110"/>
      <c r="G489" s="32"/>
      <c r="H489" s="34"/>
      <c r="I489" s="157">
        <f>IF(G489=Precios!$BO$4,Precios!$BP$4,IF(G489=Precios!$BO$5,Precios!$BP$5,IF(G489=Precios!$BO$6,Precios!$BP$6,IF(G489=Precios!$BO$7,Precios!$BP$7,IF(G489=Precios!$BO$8,Precios!$BP$8,IF(G489=Precios!$BO$9,Precios!$BP$9,IF(G489=Precios!$BO$10,Precios!$BP$10,IF(G489=Precios!$BO$11,Precios!$BP$11,IF(G489=Precios!$BO$12,Precios!$BP$12,IF(G489=Precios!$BO$13,Precios!$BP$13,IF(G489=Precios!$BO$14,Precios!$BP$14,IF(G489=Precios!$BO$15,Precios!$BP$15,IF(G489=Precios!$BO$16,Precios!$BP$16,IF(G489=Precios!$BO$17,Precios!$BP$17,IF(G489=Precios!$BO$18,Precios!$BP$18,0)))))))))))))))</f>
        <v>0</v>
      </c>
      <c r="J489" s="32"/>
      <c r="K489" s="82">
        <f>IF(J489=1,I489,IF(J489=2,I489*(1-Precios!$BS$3),0))</f>
        <v>0</v>
      </c>
      <c r="L489" s="82">
        <f t="shared" si="50"/>
        <v>0</v>
      </c>
      <c r="M489" s="33"/>
      <c r="N489" s="28"/>
      <c r="O489" s="28"/>
      <c r="P489" s="28"/>
      <c r="Q489" s="28"/>
      <c r="R489" s="28"/>
      <c r="S489" s="96"/>
    </row>
    <row r="490" spans="1:19" ht="15.75" thickBot="1" x14ac:dyDescent="0.3">
      <c r="A490" s="97"/>
      <c r="B490" s="100"/>
      <c r="C490" s="98"/>
      <c r="D490" s="111"/>
      <c r="E490" s="111"/>
      <c r="F490" s="111"/>
      <c r="G490" s="100"/>
      <c r="H490" s="99"/>
      <c r="I490" s="158">
        <f>IF(G490=Precios!$BO$4,Precios!$BP$4,IF(G490=Precios!$BO$5,Precios!$BP$5,IF(G490=Precios!$BO$6,Precios!$BP$6,IF(G490=Precios!$BO$7,Precios!$BP$7,IF(G490=Precios!$BO$8,Precios!$BP$8,IF(G490=Precios!$BO$9,Precios!$BP$9,IF(G490=Precios!$BO$10,Precios!$BP$10,IF(G490=Precios!$BO$11,Precios!$BP$11,IF(G490=Precios!$BO$12,Precios!$BP$12,IF(G490=Precios!$BO$13,Precios!$BP$13,IF(G490=Precios!$BO$14,Precios!$BP$14,IF(G490=Precios!$BO$15,Precios!$BP$15,IF(G490=Precios!$BO$16,Precios!$BP$16,IF(G490=Precios!$BO$17,Precios!$BP$17,IF(G490=Precios!$BO$18,Precios!$BP$18,0)))))))))))))))</f>
        <v>0</v>
      </c>
      <c r="J490" s="100"/>
      <c r="K490" s="101">
        <f>IF(J490=1,I490,IF(J490=2,I490*(1-Precios!$BS$3),0))</f>
        <v>0</v>
      </c>
      <c r="L490" s="101">
        <f t="shared" si="50"/>
        <v>0</v>
      </c>
      <c r="M490" s="102"/>
      <c r="N490" s="103"/>
      <c r="O490" s="103"/>
      <c r="P490" s="103"/>
      <c r="Q490" s="103"/>
      <c r="R490" s="103"/>
      <c r="S490" s="104"/>
    </row>
    <row r="491" spans="1:19" x14ac:dyDescent="0.25">
      <c r="A491" s="84"/>
      <c r="B491" s="87"/>
      <c r="C491" s="85"/>
      <c r="D491" s="109"/>
      <c r="E491" s="109"/>
      <c r="F491" s="109"/>
      <c r="G491" s="87"/>
      <c r="H491" s="86"/>
      <c r="I491" s="156">
        <f>IF(G491=Precios!$BO$4,Precios!$BP$4,IF(G491=Precios!$BO$5,Precios!$BP$5,IF(G491=Precios!$BO$6,Precios!$BP$6,IF(G491=Precios!$BO$7,Precios!$BP$7,IF(G491=Precios!$BO$8,Precios!$BP$8,IF(G491=Precios!$BO$9,Precios!$BP$9,IF(G491=Precios!$BO$10,Precios!$BP$10,IF(G491=Precios!$BO$11,Precios!$BP$11,IF(G491=Precios!$BO$12,Precios!$BP$12,IF(G491=Precios!$BO$13,Precios!$BP$13,IF(G491=Precios!$BO$14,Precios!$BP$14,IF(G491=Precios!$BO$15,Precios!$BP$15,IF(G491=Precios!$BO$16,Precios!$BP$16,IF(G491=Precios!$BO$17,Precios!$BP$17,IF(G491=Precios!$BO$18,Precios!$BP$18,0)))))))))))))))</f>
        <v>0</v>
      </c>
      <c r="J491" s="87"/>
      <c r="K491" s="88">
        <f>IF(J491=1,I491,IF(J491=2,I491*(1-Precios!$BS$3),0))</f>
        <v>0</v>
      </c>
      <c r="L491" s="88">
        <f t="shared" si="49"/>
        <v>0</v>
      </c>
      <c r="M491" s="89">
        <f>+SUM(L491:L493)</f>
        <v>0</v>
      </c>
      <c r="N491" s="90">
        <f>IF(J491=1,(+M491*Precios!$BQ$3),0)</f>
        <v>0</v>
      </c>
      <c r="O491" s="91">
        <f>+M491-N491</f>
        <v>0</v>
      </c>
      <c r="P491" s="92"/>
      <c r="Q491" s="93">
        <f>+O491-P491</f>
        <v>0</v>
      </c>
      <c r="R491" s="94">
        <f>IF(J491=1,0,Q491)</f>
        <v>0</v>
      </c>
      <c r="S491" s="145">
        <f>IF(J491=2,0,Q491)</f>
        <v>0</v>
      </c>
    </row>
    <row r="492" spans="1:19" x14ac:dyDescent="0.25">
      <c r="A492" s="95"/>
      <c r="B492" s="32"/>
      <c r="C492" s="26"/>
      <c r="D492" s="110"/>
      <c r="E492" s="110"/>
      <c r="F492" s="110"/>
      <c r="G492" s="32"/>
      <c r="H492" s="34"/>
      <c r="I492" s="157">
        <f>IF(G492=Precios!$BO$4,Precios!$BP$4,IF(G492=Precios!$BO$5,Precios!$BP$5,IF(G492=Precios!$BO$6,Precios!$BP$6,IF(G492=Precios!$BO$7,Precios!$BP$7,IF(G492=Precios!$BO$8,Precios!$BP$8,IF(G492=Precios!$BO$9,Precios!$BP$9,IF(G492=Precios!$BO$10,Precios!$BP$10,IF(G492=Precios!$BO$11,Precios!$BP$11,IF(G492=Precios!$BO$12,Precios!$BP$12,IF(G492=Precios!$BO$13,Precios!$BP$13,IF(G492=Precios!$BO$14,Precios!$BP$14,IF(G492=Precios!$BO$15,Precios!$BP$15,IF(G492=Precios!$BO$16,Precios!$BP$16,IF(G492=Precios!$BO$17,Precios!$BP$17,IF(G492=Precios!$BO$18,Precios!$BP$18,0)))))))))))))))</f>
        <v>0</v>
      </c>
      <c r="J492" s="32"/>
      <c r="K492" s="82">
        <f>IF(J492=1,I492,IF(J492=2,I492*(1-Precios!$BS$3),0))</f>
        <v>0</v>
      </c>
      <c r="L492" s="82">
        <f t="shared" si="49"/>
        <v>0</v>
      </c>
      <c r="M492" s="33"/>
      <c r="N492" s="28"/>
      <c r="O492" s="28"/>
      <c r="P492" s="28"/>
      <c r="Q492" s="28"/>
      <c r="R492" s="28"/>
      <c r="S492" s="96"/>
    </row>
    <row r="493" spans="1:19" ht="15.75" thickBot="1" x14ac:dyDescent="0.3">
      <c r="A493" s="97"/>
      <c r="B493" s="100"/>
      <c r="C493" s="98"/>
      <c r="D493" s="111"/>
      <c r="E493" s="111"/>
      <c r="F493" s="111"/>
      <c r="G493" s="100"/>
      <c r="H493" s="99"/>
      <c r="I493" s="158">
        <f>IF(G493=Precios!$BO$4,Precios!$BP$4,IF(G493=Precios!$BO$5,Precios!$BP$5,IF(G493=Precios!$BO$6,Precios!$BP$6,IF(G493=Precios!$BO$7,Precios!$BP$7,IF(G493=Precios!$BO$8,Precios!$BP$8,IF(G493=Precios!$BO$9,Precios!$BP$9,IF(G493=Precios!$BO$10,Precios!$BP$10,IF(G493=Precios!$BO$11,Precios!$BP$11,IF(G493=Precios!$BO$12,Precios!$BP$12,IF(G493=Precios!$BO$13,Precios!$BP$13,IF(G493=Precios!$BO$14,Precios!$BP$14,IF(G493=Precios!$BO$15,Precios!$BP$15,IF(G493=Precios!$BO$16,Precios!$BP$16,IF(G493=Precios!$BO$17,Precios!$BP$17,IF(G493=Precios!$BO$18,Precios!$BP$18,0)))))))))))))))</f>
        <v>0</v>
      </c>
      <c r="J493" s="100"/>
      <c r="K493" s="101">
        <f>IF(J493=1,I493,IF(J493=2,I493*(1-Precios!$BS$3),0))</f>
        <v>0</v>
      </c>
      <c r="L493" s="101">
        <f t="shared" si="49"/>
        <v>0</v>
      </c>
      <c r="M493" s="102"/>
      <c r="N493" s="103"/>
      <c r="O493" s="103"/>
      <c r="P493" s="103"/>
      <c r="Q493" s="103"/>
      <c r="R493" s="103"/>
      <c r="S493" s="104"/>
    </row>
    <row r="494" spans="1:19" s="19" customFormat="1" x14ac:dyDescent="0.25">
      <c r="A494" s="105" t="s">
        <v>88</v>
      </c>
      <c r="B494" s="56">
        <f>COUNT(B434:B493)</f>
        <v>5</v>
      </c>
      <c r="C494" s="106"/>
      <c r="D494" s="106"/>
      <c r="E494" s="106"/>
      <c r="F494" s="106"/>
      <c r="G494" s="56"/>
      <c r="H494" s="56">
        <f>+SUM(H434:H493)</f>
        <v>20</v>
      </c>
      <c r="I494" s="160"/>
      <c r="J494" s="56"/>
      <c r="K494" s="55"/>
      <c r="L494" s="55"/>
      <c r="M494" s="55">
        <f t="shared" ref="M494:S494" si="54">SUM(M434:M493)</f>
        <v>8475.78947368421</v>
      </c>
      <c r="N494" s="55">
        <f t="shared" si="54"/>
        <v>55.810526315789481</v>
      </c>
      <c r="O494" s="55">
        <f t="shared" si="54"/>
        <v>8419.9789473684214</v>
      </c>
      <c r="P494" s="55">
        <f t="shared" si="54"/>
        <v>0</v>
      </c>
      <c r="Q494" s="55">
        <f t="shared" si="54"/>
        <v>8419.9789473684214</v>
      </c>
      <c r="R494" s="55">
        <f t="shared" si="54"/>
        <v>6160</v>
      </c>
      <c r="S494" s="55">
        <f t="shared" si="54"/>
        <v>2259.9789473684214</v>
      </c>
    </row>
    <row r="495" spans="1:19" s="37" customFormat="1" ht="15.75" thickBot="1" x14ac:dyDescent="0.3">
      <c r="A495" s="62" t="s">
        <v>77</v>
      </c>
      <c r="B495" s="48">
        <f>+B433+B494</f>
        <v>40</v>
      </c>
      <c r="C495" s="49"/>
      <c r="D495" s="49"/>
      <c r="E495" s="49"/>
      <c r="F495" s="108"/>
      <c r="G495" s="120"/>
      <c r="H495" s="48">
        <f>+H433+H494</f>
        <v>119</v>
      </c>
      <c r="I495" s="159"/>
      <c r="J495" s="81"/>
      <c r="K495" s="146"/>
      <c r="L495" s="35"/>
      <c r="M495" s="35">
        <f t="shared" ref="M495:S495" si="55">+M433+M494</f>
        <v>49627.368421052641</v>
      </c>
      <c r="N495" s="35">
        <f t="shared" si="55"/>
        <v>403.61157894736851</v>
      </c>
      <c r="O495" s="35">
        <f t="shared" si="55"/>
        <v>49223.756842105264</v>
      </c>
      <c r="P495" s="35">
        <f t="shared" si="55"/>
        <v>300</v>
      </c>
      <c r="Q495" s="35">
        <f t="shared" si="55"/>
        <v>48923.756842105264</v>
      </c>
      <c r="R495" s="35">
        <f t="shared" si="55"/>
        <v>32580</v>
      </c>
      <c r="S495" s="35">
        <f t="shared" si="55"/>
        <v>16343.756842105266</v>
      </c>
    </row>
    <row r="496" spans="1:19" x14ac:dyDescent="0.25">
      <c r="A496" s="84">
        <v>43709</v>
      </c>
      <c r="B496" s="87">
        <v>141</v>
      </c>
      <c r="C496" s="85" t="s">
        <v>154</v>
      </c>
      <c r="D496" s="109" t="s">
        <v>105</v>
      </c>
      <c r="E496" s="109" t="s">
        <v>106</v>
      </c>
      <c r="F496" s="109" t="s">
        <v>107</v>
      </c>
      <c r="G496" s="87">
        <v>102</v>
      </c>
      <c r="H496" s="86">
        <v>2</v>
      </c>
      <c r="I496" s="156">
        <f>IF(G496=Precios!$BX$4,Precios!$BY$4,IF(G496=Precios!$BX$5,Precios!$BY$5,IF(G496=Precios!$BX$6,Precios!$BY$6,IF(G496=Precios!$BX$7,Precios!$BY$7,IF(G496=Precios!$BX$8,Precios!$BY$8,IF(G496=Precios!$BX$9,Precios!$BY$9,IF(G496=Precios!$BX$10,Precios!$BY$10,IF(G496=Precios!$BX$11,Precios!$BY$11,IF(G496=Precios!$BX$12,Precios!$BY$12,IF(G496=Precios!$BX$13,Precios!$BY$13,IF(G496=Precios!$BX$14,Precios!$BY$14,IF(G496=Precios!$BX$15,Precios!$BY$15,IF(G496=Precios!$BX$16,Precios!$BY$16,IF(G496=Precios!$BX$17,Precios!$BY$17,IF(G496=Precios!$BX$18,Precios!$BY$18,0)))))))))))))))</f>
        <v>378.94736842105266</v>
      </c>
      <c r="J496" s="87">
        <v>1</v>
      </c>
      <c r="K496" s="88">
        <f>IF(J496=1,I496,IF(J496=2,I496*(1-Precios!$CB$3),0))</f>
        <v>378.94736842105266</v>
      </c>
      <c r="L496" s="88">
        <f t="shared" ref="L496:L555" si="56">+H496*K496</f>
        <v>757.89473684210532</v>
      </c>
      <c r="M496" s="89">
        <f>+SUM(L496:L498)</f>
        <v>1652.6315789473686</v>
      </c>
      <c r="N496" s="90">
        <f>IF(J496=1,(+M496*Precios!$BZ$3),0)</f>
        <v>39.828421052631583</v>
      </c>
      <c r="O496" s="91">
        <f>+M496-N496</f>
        <v>1612.8031578947371</v>
      </c>
      <c r="P496" s="92"/>
      <c r="Q496" s="93">
        <f>+O496-P496</f>
        <v>1612.8031578947371</v>
      </c>
      <c r="R496" s="94">
        <f>IF(J496=1,0,Q496)</f>
        <v>0</v>
      </c>
      <c r="S496" s="145">
        <f>IF(J496=2,0,Q496)</f>
        <v>1612.8031578947371</v>
      </c>
    </row>
    <row r="497" spans="1:19" x14ac:dyDescent="0.25">
      <c r="A497" s="95"/>
      <c r="B497" s="32"/>
      <c r="C497" s="26"/>
      <c r="D497" s="110"/>
      <c r="E497" s="110"/>
      <c r="F497" s="110"/>
      <c r="G497" s="32">
        <v>101</v>
      </c>
      <c r="H497" s="34">
        <v>1</v>
      </c>
      <c r="I497" s="157">
        <f>IF(G497=Precios!$BX$4,Precios!$BY$4,IF(G497=Precios!$BX$5,Precios!$BY$5,IF(G497=Precios!$BX$6,Precios!$BY$6,IF(G497=Precios!$BX$7,Precios!$BY$7,IF(G497=Precios!$BX$8,Precios!$BY$8,IF(G497=Precios!$BX$9,Precios!$BY$9,IF(G497=Precios!$BX$10,Precios!$BY$10,IF(G497=Precios!$BX$11,Precios!$BY$11,IF(G497=Precios!$BX$12,Precios!$BY$12,IF(G497=Precios!$BX$13,Precios!$BY$13,IF(G497=Precios!$BX$14,Precios!$BY$14,IF(G497=Precios!$BX$15,Precios!$BY$15,IF(G497=Precios!$BX$16,Precios!$BY$16,IF(G497=Precios!$BX$17,Precios!$BY$17,IF(G497=Precios!$BX$18,Precios!$BY$18,0)))))))))))))))</f>
        <v>252.63157894736844</v>
      </c>
      <c r="J497" s="32">
        <v>1</v>
      </c>
      <c r="K497" s="82">
        <f>IF(J497=1,I497,IF(J497=2,I497*(1-Precios!$CB$3),0))</f>
        <v>252.63157894736844</v>
      </c>
      <c r="L497" s="82">
        <f t="shared" si="56"/>
        <v>252.63157894736844</v>
      </c>
      <c r="M497" s="33"/>
      <c r="N497" s="28"/>
      <c r="O497" s="28"/>
      <c r="P497" s="28"/>
      <c r="Q497" s="28"/>
      <c r="R497" s="28"/>
      <c r="S497" s="96"/>
    </row>
    <row r="498" spans="1:19" ht="15.75" thickBot="1" x14ac:dyDescent="0.3">
      <c r="A498" s="97"/>
      <c r="B498" s="100"/>
      <c r="C498" s="98"/>
      <c r="D498" s="111"/>
      <c r="E498" s="111"/>
      <c r="F498" s="111"/>
      <c r="G498" s="100">
        <v>104</v>
      </c>
      <c r="H498" s="99">
        <v>1</v>
      </c>
      <c r="I498" s="158">
        <f>IF(G498=Precios!$BX$4,Precios!$BY$4,IF(G498=Precios!$BX$5,Precios!$BY$5,IF(G498=Precios!$BX$6,Precios!$BY$6,IF(G498=Precios!$BX$7,Precios!$BY$7,IF(G498=Precios!$BX$8,Precios!$BY$8,IF(G498=Precios!$BX$9,Precios!$BY$9,IF(G498=Precios!$BX$10,Precios!$BY$10,IF(G498=Precios!$BX$11,Precios!$BY$11,IF(G498=Precios!$BX$12,Precios!$BY$12,IF(G498=Precios!$BX$13,Precios!$BY$13,IF(G498=Precios!$BX$14,Precios!$BY$14,IF(G498=Precios!$BX$15,Precios!$BY$15,IF(G498=Precios!$BX$16,Precios!$BY$16,IF(G498=Precios!$BX$17,Precios!$BY$17,IF(G498=Precios!$BX$18,Precios!$BY$18,0)))))))))))))))</f>
        <v>642.1052631578948</v>
      </c>
      <c r="J498" s="100">
        <v>1</v>
      </c>
      <c r="K498" s="101">
        <f>IF(J498=1,I498,IF(J498=2,I498*(1-Precios!$CB$3),0))</f>
        <v>642.1052631578948</v>
      </c>
      <c r="L498" s="101">
        <f t="shared" si="56"/>
        <v>642.1052631578948</v>
      </c>
      <c r="M498" s="102"/>
      <c r="N498" s="103"/>
      <c r="O498" s="103"/>
      <c r="P498" s="103"/>
      <c r="Q498" s="103"/>
      <c r="R498" s="103"/>
      <c r="S498" s="104"/>
    </row>
    <row r="499" spans="1:19" x14ac:dyDescent="0.25">
      <c r="A499" s="121">
        <v>43711</v>
      </c>
      <c r="B499" s="83">
        <v>142</v>
      </c>
      <c r="C499" s="122" t="s">
        <v>155</v>
      </c>
      <c r="D499" s="123" t="s">
        <v>109</v>
      </c>
      <c r="E499" s="123" t="s">
        <v>110</v>
      </c>
      <c r="F499" s="123" t="s">
        <v>107</v>
      </c>
      <c r="G499" s="83">
        <v>101</v>
      </c>
      <c r="H499" s="124">
        <v>1</v>
      </c>
      <c r="I499" s="156">
        <f>IF(G499=Precios!$BX$4,Precios!$BY$4,IF(G499=Precios!$BX$5,Precios!$BY$5,IF(G499=Precios!$BX$6,Precios!$BY$6,IF(G499=Precios!$BX$7,Precios!$BY$7,IF(G499=Precios!$BX$8,Precios!$BY$8,IF(G499=Precios!$BX$9,Precios!$BY$9,IF(G499=Precios!$BX$10,Precios!$BY$10,IF(G499=Precios!$BX$11,Precios!$BY$11,IF(G499=Precios!$BX$12,Precios!$BY$12,IF(G499=Precios!$BX$13,Precios!$BY$13,IF(G499=Precios!$BX$14,Precios!$BY$14,IF(G499=Precios!$BX$15,Precios!$BY$15,IF(G499=Precios!$BX$16,Precios!$BY$16,IF(G499=Precios!$BX$17,Precios!$BY$17,IF(G499=Precios!$BX$18,Precios!$BY$18,0)))))))))))))))</f>
        <v>252.63157894736844</v>
      </c>
      <c r="J499" s="83">
        <v>2</v>
      </c>
      <c r="K499" s="140">
        <f>IF(J499=1,I499,IF(J499=2,I499*(1-Precios!$CB$3),0))</f>
        <v>240</v>
      </c>
      <c r="L499" s="140">
        <f t="shared" si="56"/>
        <v>240</v>
      </c>
      <c r="M499" s="141">
        <f>+SUM(L499:L501)</f>
        <v>1570</v>
      </c>
      <c r="N499" s="142">
        <f>IF(J499=1,(+M499*Precios!$BZ$3),0)</f>
        <v>0</v>
      </c>
      <c r="O499" s="143">
        <f>+M499-N499</f>
        <v>1570</v>
      </c>
      <c r="P499" s="27">
        <v>200</v>
      </c>
      <c r="Q499" s="93">
        <f>+O499-P499</f>
        <v>1370</v>
      </c>
      <c r="R499" s="144">
        <f>IF(J499=1,0,Q499)</f>
        <v>1370</v>
      </c>
      <c r="S499" s="144">
        <f>IF(J499=2,0,Q499)</f>
        <v>0</v>
      </c>
    </row>
    <row r="500" spans="1:19" x14ac:dyDescent="0.25">
      <c r="A500" s="95"/>
      <c r="B500" s="32"/>
      <c r="C500" s="26"/>
      <c r="D500" s="110"/>
      <c r="E500" s="110"/>
      <c r="F500" s="110"/>
      <c r="G500" s="32">
        <v>102</v>
      </c>
      <c r="H500" s="34">
        <v>2</v>
      </c>
      <c r="I500" s="157">
        <f>IF(G500=Precios!$BX$4,Precios!$BY$4,IF(G500=Precios!$BX$5,Precios!$BY$5,IF(G500=Precios!$BX$6,Precios!$BY$6,IF(G500=Precios!$BX$7,Precios!$BY$7,IF(G500=Precios!$BX$8,Precios!$BY$8,IF(G500=Precios!$BX$9,Precios!$BY$9,IF(G500=Precios!$BX$10,Precios!$BY$10,IF(G500=Precios!$BX$11,Precios!$BY$11,IF(G500=Precios!$BX$12,Precios!$BY$12,IF(G500=Precios!$BX$13,Precios!$BY$13,IF(G500=Precios!$BX$14,Precios!$BY$14,IF(G500=Precios!$BX$15,Precios!$BY$15,IF(G500=Precios!$BX$16,Precios!$BY$16,IF(G500=Precios!$BX$17,Precios!$BY$17,IF(G500=Precios!$BX$18,Precios!$BY$18,0)))))))))))))))</f>
        <v>378.94736842105266</v>
      </c>
      <c r="J500" s="32">
        <v>2</v>
      </c>
      <c r="K500" s="82">
        <f>IF(J500=1,I500,IF(J500=2,I500*(1-Precios!$CB$3),0))</f>
        <v>360</v>
      </c>
      <c r="L500" s="82">
        <f t="shared" si="56"/>
        <v>720</v>
      </c>
      <c r="M500" s="33"/>
      <c r="N500" s="28"/>
      <c r="O500" s="28"/>
      <c r="P500" s="28"/>
      <c r="Q500" s="28"/>
      <c r="R500" s="28"/>
      <c r="S500" s="96"/>
    </row>
    <row r="501" spans="1:19" ht="15.75" thickBot="1" x14ac:dyDescent="0.3">
      <c r="A501" s="115"/>
      <c r="B501" s="116"/>
      <c r="C501" s="117"/>
      <c r="D501" s="118"/>
      <c r="E501" s="118"/>
      <c r="F501" s="118"/>
      <c r="G501" s="116">
        <v>104</v>
      </c>
      <c r="H501" s="119">
        <v>1</v>
      </c>
      <c r="I501" s="158">
        <f>IF(G501=Precios!$BX$4,Precios!$BY$4,IF(G501=Precios!$BX$5,Precios!$BY$5,IF(G501=Precios!$BX$6,Precios!$BY$6,IF(G501=Precios!$BX$7,Precios!$BY$7,IF(G501=Precios!$BX$8,Precios!$BY$8,IF(G501=Precios!$BX$9,Precios!$BY$9,IF(G501=Precios!$BX$10,Precios!$BY$10,IF(G501=Precios!$BX$11,Precios!$BY$11,IF(G501=Precios!$BX$12,Precios!$BY$12,IF(G501=Precios!$BX$13,Precios!$BY$13,IF(G501=Precios!$BX$14,Precios!$BY$14,IF(G501=Precios!$BX$15,Precios!$BY$15,IF(G501=Precios!$BX$16,Precios!$BY$16,IF(G501=Precios!$BX$17,Precios!$BY$17,IF(G501=Precios!$BX$18,Precios!$BY$18,0)))))))))))))))</f>
        <v>642.1052631578948</v>
      </c>
      <c r="J501" s="116">
        <v>2</v>
      </c>
      <c r="K501" s="147">
        <f>IF(J501=1,I501,IF(J501=2,I501*(1-Precios!$CB$3),0))</f>
        <v>610</v>
      </c>
      <c r="L501" s="147">
        <f t="shared" si="56"/>
        <v>610</v>
      </c>
      <c r="M501" s="33"/>
      <c r="N501" s="28"/>
      <c r="O501" s="28"/>
      <c r="P501" s="28"/>
      <c r="Q501" s="28"/>
      <c r="R501" s="28"/>
      <c r="S501" s="96"/>
    </row>
    <row r="502" spans="1:19" x14ac:dyDescent="0.25">
      <c r="A502" s="84">
        <v>43718</v>
      </c>
      <c r="B502" s="87">
        <v>143</v>
      </c>
      <c r="C502" s="85" t="s">
        <v>156</v>
      </c>
      <c r="D502" s="109" t="s">
        <v>111</v>
      </c>
      <c r="E502" s="109" t="s">
        <v>112</v>
      </c>
      <c r="F502" s="109" t="s">
        <v>107</v>
      </c>
      <c r="G502" s="87">
        <v>104</v>
      </c>
      <c r="H502" s="86">
        <v>2</v>
      </c>
      <c r="I502" s="156">
        <f>IF(G502=Precios!$BX$4,Precios!$BY$4,IF(G502=Precios!$BX$5,Precios!$BY$5,IF(G502=Precios!$BX$6,Precios!$BY$6,IF(G502=Precios!$BX$7,Precios!$BY$7,IF(G502=Precios!$BX$8,Precios!$BY$8,IF(G502=Precios!$BX$9,Precios!$BY$9,IF(G502=Precios!$BX$10,Precios!$BY$10,IF(G502=Precios!$BX$11,Precios!$BY$11,IF(G502=Precios!$BX$12,Precios!$BY$12,IF(G502=Precios!$BX$13,Precios!$BY$13,IF(G502=Precios!$BX$14,Precios!$BY$14,IF(G502=Precios!$BX$15,Precios!$BY$15,IF(G502=Precios!$BX$16,Precios!$BY$16,IF(G502=Precios!$BX$17,Precios!$BY$17,IF(G502=Precios!$BX$18,Precios!$BY$18,0)))))))))))))))</f>
        <v>642.1052631578948</v>
      </c>
      <c r="J502" s="87">
        <v>1</v>
      </c>
      <c r="K502" s="88">
        <f>IF(J502=1,I502,IF(J502=2,I502*(1-Precios!$CB$3),0))</f>
        <v>642.1052631578948</v>
      </c>
      <c r="L502" s="88">
        <f t="shared" si="56"/>
        <v>1284.2105263157896</v>
      </c>
      <c r="M502" s="89">
        <f>+SUM(L502:L504)</f>
        <v>2547.3684210526317</v>
      </c>
      <c r="N502" s="90">
        <f>IF(J502=1,(+M502*Precios!$BZ$3),0)</f>
        <v>61.391578947368423</v>
      </c>
      <c r="O502" s="91">
        <f>+M502-N502</f>
        <v>2485.9768421052631</v>
      </c>
      <c r="P502" s="92"/>
      <c r="Q502" s="93">
        <f>+O502-P502</f>
        <v>2485.9768421052631</v>
      </c>
      <c r="R502" s="94">
        <f>IF(J502=1,0,Q502)</f>
        <v>0</v>
      </c>
      <c r="S502" s="145">
        <f>IF(J502=2,0,Q502)</f>
        <v>2485.9768421052631</v>
      </c>
    </row>
    <row r="503" spans="1:19" x14ac:dyDescent="0.25">
      <c r="A503" s="95"/>
      <c r="B503" s="32"/>
      <c r="C503" s="26"/>
      <c r="D503" s="110"/>
      <c r="E503" s="110"/>
      <c r="F503" s="110"/>
      <c r="G503" s="32">
        <v>102</v>
      </c>
      <c r="H503" s="34">
        <v>2</v>
      </c>
      <c r="I503" s="157">
        <f>IF(G503=Precios!$BX$4,Precios!$BY$4,IF(G503=Precios!$BX$5,Precios!$BY$5,IF(G503=Precios!$BX$6,Precios!$BY$6,IF(G503=Precios!$BX$7,Precios!$BY$7,IF(G503=Precios!$BX$8,Precios!$BY$8,IF(G503=Precios!$BX$9,Precios!$BY$9,IF(G503=Precios!$BX$10,Precios!$BY$10,IF(G503=Precios!$BX$11,Precios!$BY$11,IF(G503=Precios!$BX$12,Precios!$BY$12,IF(G503=Precios!$BX$13,Precios!$BY$13,IF(G503=Precios!$BX$14,Precios!$BY$14,IF(G503=Precios!$BX$15,Precios!$BY$15,IF(G503=Precios!$BX$16,Precios!$BY$16,IF(G503=Precios!$BX$17,Precios!$BY$17,IF(G503=Precios!$BX$18,Precios!$BY$18,0)))))))))))))))</f>
        <v>378.94736842105266</v>
      </c>
      <c r="J503" s="32">
        <v>1</v>
      </c>
      <c r="K503" s="82">
        <f>IF(J503=1,I503,IF(J503=2,I503*(1-Precios!$CB$3),0))</f>
        <v>378.94736842105266</v>
      </c>
      <c r="L503" s="82">
        <f t="shared" si="56"/>
        <v>757.89473684210532</v>
      </c>
      <c r="M503" s="33"/>
      <c r="N503" s="28"/>
      <c r="O503" s="28"/>
      <c r="P503" s="28"/>
      <c r="Q503" s="28"/>
      <c r="R503" s="28"/>
      <c r="S503" s="96"/>
    </row>
    <row r="504" spans="1:19" ht="15.75" thickBot="1" x14ac:dyDescent="0.3">
      <c r="A504" s="97"/>
      <c r="B504" s="100"/>
      <c r="C504" s="98"/>
      <c r="D504" s="111"/>
      <c r="E504" s="111"/>
      <c r="F504" s="111"/>
      <c r="G504" s="100">
        <v>101</v>
      </c>
      <c r="H504" s="99">
        <v>2</v>
      </c>
      <c r="I504" s="158">
        <f>IF(G504=Precios!$BX$4,Precios!$BY$4,IF(G504=Precios!$BX$5,Precios!$BY$5,IF(G504=Precios!$BX$6,Precios!$BY$6,IF(G504=Precios!$BX$7,Precios!$BY$7,IF(G504=Precios!$BX$8,Precios!$BY$8,IF(G504=Precios!$BX$9,Precios!$BY$9,IF(G504=Precios!$BX$10,Precios!$BY$10,IF(G504=Precios!$BX$11,Precios!$BY$11,IF(G504=Precios!$BX$12,Precios!$BY$12,IF(G504=Precios!$BX$13,Precios!$BY$13,IF(G504=Precios!$BX$14,Precios!$BY$14,IF(G504=Precios!$BX$15,Precios!$BY$15,IF(G504=Precios!$BX$16,Precios!$BY$16,IF(G504=Precios!$BX$17,Precios!$BY$17,IF(G504=Precios!$BX$18,Precios!$BY$18,0)))))))))))))))</f>
        <v>252.63157894736844</v>
      </c>
      <c r="J504" s="100">
        <v>1</v>
      </c>
      <c r="K504" s="101">
        <f>IF(J504=1,I504,IF(J504=2,I504*(1-Precios!$CB$3),0))</f>
        <v>252.63157894736844</v>
      </c>
      <c r="L504" s="101">
        <f t="shared" si="56"/>
        <v>505.26315789473688</v>
      </c>
      <c r="M504" s="102"/>
      <c r="N504" s="103"/>
      <c r="O504" s="103"/>
      <c r="P504" s="103"/>
      <c r="Q504" s="103"/>
      <c r="R504" s="103"/>
      <c r="S504" s="104"/>
    </row>
    <row r="505" spans="1:19" x14ac:dyDescent="0.25">
      <c r="A505" s="121">
        <v>43728</v>
      </c>
      <c r="B505" s="83">
        <v>144</v>
      </c>
      <c r="C505" s="122" t="s">
        <v>157</v>
      </c>
      <c r="D505" s="123" t="s">
        <v>115</v>
      </c>
      <c r="E505" s="123" t="s">
        <v>116</v>
      </c>
      <c r="F505" s="123" t="s">
        <v>107</v>
      </c>
      <c r="G505" s="83">
        <v>105</v>
      </c>
      <c r="H505" s="124">
        <v>2</v>
      </c>
      <c r="I505" s="156">
        <f>IF(G505=Precios!$BX$4,Precios!$BY$4,IF(G505=Precios!$BX$5,Precios!$BY$5,IF(G505=Precios!$BX$6,Precios!$BY$6,IF(G505=Precios!$BX$7,Precios!$BY$7,IF(G505=Precios!$BX$8,Precios!$BY$8,IF(G505=Precios!$BX$9,Precios!$BY$9,IF(G505=Precios!$BX$10,Precios!$BY$10,IF(G505=Precios!$BX$11,Precios!$BY$11,IF(G505=Precios!$BX$12,Precios!$BY$12,IF(G505=Precios!$BX$13,Precios!$BY$13,IF(G505=Precios!$BX$14,Precios!$BY$14,IF(G505=Precios!$BX$15,Precios!$BY$15,IF(G505=Precios!$BX$16,Precios!$BY$16,IF(G505=Precios!$BX$17,Precios!$BY$17,IF(G505=Precios!$BX$18,Precios!$BY$18,0)))))))))))))))</f>
        <v>763.1578947368422</v>
      </c>
      <c r="J505" s="83">
        <v>2</v>
      </c>
      <c r="K505" s="140">
        <f>IF(J505=1,I505,IF(J505=2,I505*(1-Precios!$CB$3),0))</f>
        <v>725</v>
      </c>
      <c r="L505" s="140">
        <f t="shared" si="56"/>
        <v>1450</v>
      </c>
      <c r="M505" s="141">
        <f>+SUM(L505:L507)</f>
        <v>2175</v>
      </c>
      <c r="N505" s="142">
        <f>IF(J505=1,(+M505*Precios!$BZ$3),0)</f>
        <v>0</v>
      </c>
      <c r="O505" s="143">
        <f>+M505-N505</f>
        <v>2175</v>
      </c>
      <c r="P505" s="27"/>
      <c r="Q505" s="93">
        <f>+O505-P505</f>
        <v>2175</v>
      </c>
      <c r="R505" s="144">
        <f>IF(J505=1,0,Q505)</f>
        <v>2175</v>
      </c>
      <c r="S505" s="144">
        <f>IF(J505=2,0,Q505)</f>
        <v>0</v>
      </c>
    </row>
    <row r="506" spans="1:19" x14ac:dyDescent="0.25">
      <c r="A506" s="95"/>
      <c r="B506" s="32"/>
      <c r="C506" s="26"/>
      <c r="D506" s="110"/>
      <c r="E506" s="110"/>
      <c r="F506" s="110"/>
      <c r="G506" s="32">
        <v>101</v>
      </c>
      <c r="H506" s="34">
        <v>1</v>
      </c>
      <c r="I506" s="157">
        <f>IF(G506=Precios!$BX$4,Precios!$BY$4,IF(G506=Precios!$BX$5,Precios!$BY$5,IF(G506=Precios!$BX$6,Precios!$BY$6,IF(G506=Precios!$BX$7,Precios!$BY$7,IF(G506=Precios!$BX$8,Precios!$BY$8,IF(G506=Precios!$BX$9,Precios!$BY$9,IF(G506=Precios!$BX$10,Precios!$BY$10,IF(G506=Precios!$BX$11,Precios!$BY$11,IF(G506=Precios!$BX$12,Precios!$BY$12,IF(G506=Precios!$BX$13,Precios!$BY$13,IF(G506=Precios!$BX$14,Precios!$BY$14,IF(G506=Precios!$BX$15,Precios!$BY$15,IF(G506=Precios!$BX$16,Precios!$BY$16,IF(G506=Precios!$BX$17,Precios!$BY$17,IF(G506=Precios!$BX$18,Precios!$BY$18,0)))))))))))))))</f>
        <v>252.63157894736844</v>
      </c>
      <c r="J506" s="32">
        <v>2</v>
      </c>
      <c r="K506" s="82">
        <f>IF(J506=1,I506,IF(J506=2,I506*(1-Precios!$CB$3),0))</f>
        <v>240</v>
      </c>
      <c r="L506" s="82">
        <f t="shared" si="56"/>
        <v>240</v>
      </c>
      <c r="M506" s="33"/>
      <c r="N506" s="28"/>
      <c r="O506" s="28"/>
      <c r="P506" s="28"/>
      <c r="Q506" s="28"/>
      <c r="R506" s="28"/>
      <c r="S506" s="96"/>
    </row>
    <row r="507" spans="1:19" ht="15.75" thickBot="1" x14ac:dyDescent="0.3">
      <c r="A507" s="115"/>
      <c r="B507" s="116"/>
      <c r="C507" s="117"/>
      <c r="D507" s="118"/>
      <c r="E507" s="118"/>
      <c r="F507" s="118"/>
      <c r="G507" s="116">
        <v>103</v>
      </c>
      <c r="H507" s="119">
        <v>1</v>
      </c>
      <c r="I507" s="158">
        <f>IF(G507=Precios!$BX$4,Precios!$BY$4,IF(G507=Precios!$BX$5,Precios!$BY$5,IF(G507=Precios!$BX$6,Precios!$BY$6,IF(G507=Precios!$BX$7,Precios!$BY$7,IF(G507=Precios!$BX$8,Precios!$BY$8,IF(G507=Precios!$BX$9,Precios!$BY$9,IF(G507=Precios!$BX$10,Precios!$BY$10,IF(G507=Precios!$BX$11,Precios!$BY$11,IF(G507=Precios!$BX$12,Precios!$BY$12,IF(G507=Precios!$BX$13,Precios!$BY$13,IF(G507=Precios!$BX$14,Precios!$BY$14,IF(G507=Precios!$BX$15,Precios!$BY$15,IF(G507=Precios!$BX$16,Precios!$BY$16,IF(G507=Precios!$BX$17,Precios!$BY$17,IF(G507=Precios!$BX$18,Precios!$BY$18,0)))))))))))))))</f>
        <v>510.5263157894737</v>
      </c>
      <c r="J507" s="116">
        <v>2</v>
      </c>
      <c r="K507" s="147">
        <f>IF(J507=1,I507,IF(J507=2,I507*(1-Precios!$CB$3),0))</f>
        <v>485</v>
      </c>
      <c r="L507" s="147">
        <f t="shared" si="56"/>
        <v>485</v>
      </c>
      <c r="M507" s="33"/>
      <c r="N507" s="28"/>
      <c r="O507" s="28"/>
      <c r="P507" s="28"/>
      <c r="Q507" s="28"/>
      <c r="R507" s="28"/>
      <c r="S507" s="96"/>
    </row>
    <row r="508" spans="1:19" x14ac:dyDescent="0.25">
      <c r="A508" s="84">
        <v>43735</v>
      </c>
      <c r="B508" s="87">
        <v>145</v>
      </c>
      <c r="C508" s="85" t="s">
        <v>158</v>
      </c>
      <c r="D508" s="109" t="s">
        <v>118</v>
      </c>
      <c r="E508" s="109" t="s">
        <v>106</v>
      </c>
      <c r="F508" s="109" t="s">
        <v>107</v>
      </c>
      <c r="G508" s="87">
        <v>105</v>
      </c>
      <c r="H508" s="86">
        <v>2</v>
      </c>
      <c r="I508" s="156">
        <f>IF(G508=Precios!$BX$4,Precios!$BY$4,IF(G508=Precios!$BX$5,Precios!$BY$5,IF(G508=Precios!$BX$6,Precios!$BY$6,IF(G508=Precios!$BX$7,Precios!$BY$7,IF(G508=Precios!$BX$8,Precios!$BY$8,IF(G508=Precios!$BX$9,Precios!$BY$9,IF(G508=Precios!$BX$10,Precios!$BY$10,IF(G508=Precios!$BX$11,Precios!$BY$11,IF(G508=Precios!$BX$12,Precios!$BY$12,IF(G508=Precios!$BX$13,Precios!$BY$13,IF(G508=Precios!$BX$14,Precios!$BY$14,IF(G508=Precios!$BX$15,Precios!$BY$15,IF(G508=Precios!$BX$16,Precios!$BY$16,IF(G508=Precios!$BX$17,Precios!$BY$17,IF(G508=Precios!$BX$18,Precios!$BY$18,0)))))))))))))))</f>
        <v>763.1578947368422</v>
      </c>
      <c r="J508" s="87">
        <v>2</v>
      </c>
      <c r="K508" s="88">
        <f>IF(J508=1,I508,IF(J508=2,I508*(1-Precios!$CB$3),0))</f>
        <v>725</v>
      </c>
      <c r="L508" s="88">
        <f t="shared" ref="L508:L552" si="57">+H508*K508</f>
        <v>1450</v>
      </c>
      <c r="M508" s="89">
        <f>+SUM(L508:L510)</f>
        <v>2780</v>
      </c>
      <c r="N508" s="90">
        <f>IF(J508=1,(+M508*Precios!$BZ$3),0)</f>
        <v>0</v>
      </c>
      <c r="O508" s="91">
        <f>+M508-N508</f>
        <v>2780</v>
      </c>
      <c r="P508" s="92"/>
      <c r="Q508" s="93">
        <f>+O508-P508</f>
        <v>2780</v>
      </c>
      <c r="R508" s="94">
        <f>IF(J508=1,0,Q508)</f>
        <v>2780</v>
      </c>
      <c r="S508" s="145">
        <f>IF(J508=2,0,Q508)</f>
        <v>0</v>
      </c>
    </row>
    <row r="509" spans="1:19" x14ac:dyDescent="0.25">
      <c r="A509" s="95"/>
      <c r="B509" s="32"/>
      <c r="C509" s="26"/>
      <c r="D509" s="110"/>
      <c r="E509" s="110"/>
      <c r="F509" s="110"/>
      <c r="G509" s="32">
        <v>103</v>
      </c>
      <c r="H509" s="34">
        <v>2</v>
      </c>
      <c r="I509" s="157">
        <f>IF(G509=Precios!$BX$4,Precios!$BY$4,IF(G509=Precios!$BX$5,Precios!$BY$5,IF(G509=Precios!$BX$6,Precios!$BY$6,IF(G509=Precios!$BX$7,Precios!$BY$7,IF(G509=Precios!$BX$8,Precios!$BY$8,IF(G509=Precios!$BX$9,Precios!$BY$9,IF(G509=Precios!$BX$10,Precios!$BY$10,IF(G509=Precios!$BX$11,Precios!$BY$11,IF(G509=Precios!$BX$12,Precios!$BY$12,IF(G509=Precios!$BX$13,Precios!$BY$13,IF(G509=Precios!$BX$14,Precios!$BY$14,IF(G509=Precios!$BX$15,Precios!$BY$15,IF(G509=Precios!$BX$16,Precios!$BY$16,IF(G509=Precios!$BX$17,Precios!$BY$17,IF(G509=Precios!$BX$18,Precios!$BY$18,0)))))))))))))))</f>
        <v>510.5263157894737</v>
      </c>
      <c r="J509" s="32">
        <v>2</v>
      </c>
      <c r="K509" s="82">
        <f>IF(J509=1,I509,IF(J509=2,I509*(1-Precios!$CB$3),0))</f>
        <v>485</v>
      </c>
      <c r="L509" s="82">
        <f t="shared" si="57"/>
        <v>970</v>
      </c>
      <c r="M509" s="33"/>
      <c r="N509" s="28"/>
      <c r="O509" s="28"/>
      <c r="P509" s="28"/>
      <c r="Q509" s="28"/>
      <c r="R509" s="28"/>
      <c r="S509" s="96"/>
    </row>
    <row r="510" spans="1:19" ht="15.75" thickBot="1" x14ac:dyDescent="0.3">
      <c r="A510" s="97"/>
      <c r="B510" s="100"/>
      <c r="C510" s="98"/>
      <c r="D510" s="111"/>
      <c r="E510" s="111"/>
      <c r="F510" s="111"/>
      <c r="G510" s="100">
        <v>102</v>
      </c>
      <c r="H510" s="99">
        <v>1</v>
      </c>
      <c r="I510" s="158">
        <f>IF(G510=Precios!$BX$4,Precios!$BY$4,IF(G510=Precios!$BX$5,Precios!$BY$5,IF(G510=Precios!$BX$6,Precios!$BY$6,IF(G510=Precios!$BX$7,Precios!$BY$7,IF(G510=Precios!$BX$8,Precios!$BY$8,IF(G510=Precios!$BX$9,Precios!$BY$9,IF(G510=Precios!$BX$10,Precios!$BY$10,IF(G510=Precios!$BX$11,Precios!$BY$11,IF(G510=Precios!$BX$12,Precios!$BY$12,IF(G510=Precios!$BX$13,Precios!$BY$13,IF(G510=Precios!$BX$14,Precios!$BY$14,IF(G510=Precios!$BX$15,Precios!$BY$15,IF(G510=Precios!$BX$16,Precios!$BY$16,IF(G510=Precios!$BX$17,Precios!$BY$17,IF(G510=Precios!$BX$18,Precios!$BY$18,0)))))))))))))))</f>
        <v>378.94736842105266</v>
      </c>
      <c r="J510" s="100">
        <v>2</v>
      </c>
      <c r="K510" s="101">
        <f>IF(J510=1,I510,IF(J510=2,I510*(1-Precios!$CB$3),0))</f>
        <v>360</v>
      </c>
      <c r="L510" s="101">
        <f t="shared" si="57"/>
        <v>360</v>
      </c>
      <c r="M510" s="102"/>
      <c r="N510" s="103"/>
      <c r="O510" s="103"/>
      <c r="P510" s="103"/>
      <c r="Q510" s="103"/>
      <c r="R510" s="103"/>
      <c r="S510" s="104"/>
    </row>
    <row r="511" spans="1:19" x14ac:dyDescent="0.25">
      <c r="A511" s="84"/>
      <c r="B511" s="87"/>
      <c r="C511" s="85"/>
      <c r="D511" s="109"/>
      <c r="E511" s="109"/>
      <c r="F511" s="109"/>
      <c r="G511" s="87"/>
      <c r="H511" s="86"/>
      <c r="I511" s="156">
        <f>IF(G511=Precios!$BX$4,Precios!$BY$4,IF(G511=Precios!$BX$5,Precios!$BY$5,IF(G511=Precios!$BX$6,Precios!$BY$6,IF(G511=Precios!$BX$7,Precios!$BY$7,IF(G511=Precios!$BX$8,Precios!$BY$8,IF(G511=Precios!$BX$9,Precios!$BY$9,IF(G511=Precios!$BX$10,Precios!$BY$10,IF(G511=Precios!$BX$11,Precios!$BY$11,IF(G511=Precios!$BX$12,Precios!$BY$12,IF(G511=Precios!$BX$13,Precios!$BY$13,IF(G511=Precios!$BX$14,Precios!$BY$14,IF(G511=Precios!$BX$15,Precios!$BY$15,IF(G511=Precios!$BX$16,Precios!$BY$16,IF(G511=Precios!$BX$17,Precios!$BY$17,IF(G511=Precios!$BX$18,Precios!$BY$18,0)))))))))))))))</f>
        <v>0</v>
      </c>
      <c r="J511" s="87"/>
      <c r="K511" s="88">
        <f>IF(J511=1,I511,IF(J511=2,I511*(1-Precios!$CB$3),0))</f>
        <v>0</v>
      </c>
      <c r="L511" s="88">
        <f t="shared" si="57"/>
        <v>0</v>
      </c>
      <c r="M511" s="89">
        <f>+SUM(L511:L513)</f>
        <v>0</v>
      </c>
      <c r="N511" s="90">
        <f>IF(J511=1,(+M511*Precios!$BZ$3),0)</f>
        <v>0</v>
      </c>
      <c r="O511" s="91">
        <f>+M511-N511</f>
        <v>0</v>
      </c>
      <c r="P511" s="92"/>
      <c r="Q511" s="93">
        <f>+O511-P511</f>
        <v>0</v>
      </c>
      <c r="R511" s="94">
        <f>IF(J511=1,0,Q511)</f>
        <v>0</v>
      </c>
      <c r="S511" s="145">
        <f>IF(J511=2,0,Q511)</f>
        <v>0</v>
      </c>
    </row>
    <row r="512" spans="1:19" x14ac:dyDescent="0.25">
      <c r="A512" s="95"/>
      <c r="B512" s="32"/>
      <c r="C512" s="26"/>
      <c r="D512" s="110"/>
      <c r="E512" s="110"/>
      <c r="F512" s="110"/>
      <c r="G512" s="32"/>
      <c r="H512" s="34"/>
      <c r="I512" s="157">
        <f>IF(G512=Precios!$BX$4,Precios!$BY$4,IF(G512=Precios!$BX$5,Precios!$BY$5,IF(G512=Precios!$BX$6,Precios!$BY$6,IF(G512=Precios!$BX$7,Precios!$BY$7,IF(G512=Precios!$BX$8,Precios!$BY$8,IF(G512=Precios!$BX$9,Precios!$BY$9,IF(G512=Precios!$BX$10,Precios!$BY$10,IF(G512=Precios!$BX$11,Precios!$BY$11,IF(G512=Precios!$BX$12,Precios!$BY$12,IF(G512=Precios!$BX$13,Precios!$BY$13,IF(G512=Precios!$BX$14,Precios!$BY$14,IF(G512=Precios!$BX$15,Precios!$BY$15,IF(G512=Precios!$BX$16,Precios!$BY$16,IF(G512=Precios!$BX$17,Precios!$BY$17,IF(G512=Precios!$BX$18,Precios!$BY$18,0)))))))))))))))</f>
        <v>0</v>
      </c>
      <c r="J512" s="32"/>
      <c r="K512" s="82">
        <f>IF(J512=1,I512,IF(J512=2,I512*(1-Precios!$CB$3),0))</f>
        <v>0</v>
      </c>
      <c r="L512" s="82">
        <f t="shared" si="57"/>
        <v>0</v>
      </c>
      <c r="M512" s="33"/>
      <c r="N512" s="28"/>
      <c r="O512" s="28"/>
      <c r="P512" s="28"/>
      <c r="Q512" s="28"/>
      <c r="R512" s="28"/>
      <c r="S512" s="96"/>
    </row>
    <row r="513" spans="1:19" ht="15.75" thickBot="1" x14ac:dyDescent="0.3">
      <c r="A513" s="97"/>
      <c r="B513" s="100"/>
      <c r="C513" s="98"/>
      <c r="D513" s="111"/>
      <c r="E513" s="111"/>
      <c r="F513" s="111"/>
      <c r="G513" s="100"/>
      <c r="H513" s="99"/>
      <c r="I513" s="158">
        <f>IF(G513=Precios!$BX$4,Precios!$BY$4,IF(G513=Precios!$BX$5,Precios!$BY$5,IF(G513=Precios!$BX$6,Precios!$BY$6,IF(G513=Precios!$BX$7,Precios!$BY$7,IF(G513=Precios!$BX$8,Precios!$BY$8,IF(G513=Precios!$BX$9,Precios!$BY$9,IF(G513=Precios!$BX$10,Precios!$BY$10,IF(G513=Precios!$BX$11,Precios!$BY$11,IF(G513=Precios!$BX$12,Precios!$BY$12,IF(G513=Precios!$BX$13,Precios!$BY$13,IF(G513=Precios!$BX$14,Precios!$BY$14,IF(G513=Precios!$BX$15,Precios!$BY$15,IF(G513=Precios!$BX$16,Precios!$BY$16,IF(G513=Precios!$BX$17,Precios!$BY$17,IF(G513=Precios!$BX$18,Precios!$BY$18,0)))))))))))))))</f>
        <v>0</v>
      </c>
      <c r="J513" s="100"/>
      <c r="K513" s="101">
        <f>IF(J513=1,I513,IF(J513=2,I513*(1-Precios!$CB$3),0))</f>
        <v>0</v>
      </c>
      <c r="L513" s="101">
        <f t="shared" si="57"/>
        <v>0</v>
      </c>
      <c r="M513" s="102"/>
      <c r="N513" s="103"/>
      <c r="O513" s="103"/>
      <c r="P513" s="103"/>
      <c r="Q513" s="103"/>
      <c r="R513" s="103"/>
      <c r="S513" s="104"/>
    </row>
    <row r="514" spans="1:19" x14ac:dyDescent="0.25">
      <c r="A514" s="84"/>
      <c r="B514" s="87"/>
      <c r="C514" s="85"/>
      <c r="D514" s="109"/>
      <c r="E514" s="109"/>
      <c r="F514" s="109"/>
      <c r="G514" s="87"/>
      <c r="H514" s="86"/>
      <c r="I514" s="156">
        <f>IF(G514=Precios!$BX$4,Precios!$BY$4,IF(G514=Precios!$BX$5,Precios!$BY$5,IF(G514=Precios!$BX$6,Precios!$BY$6,IF(G514=Precios!$BX$7,Precios!$BY$7,IF(G514=Precios!$BX$8,Precios!$BY$8,IF(G514=Precios!$BX$9,Precios!$BY$9,IF(G514=Precios!$BX$10,Precios!$BY$10,IF(G514=Precios!$BX$11,Precios!$BY$11,IF(G514=Precios!$BX$12,Precios!$BY$12,IF(G514=Precios!$BX$13,Precios!$BY$13,IF(G514=Precios!$BX$14,Precios!$BY$14,IF(G514=Precios!$BX$15,Precios!$BY$15,IF(G514=Precios!$BX$16,Precios!$BY$16,IF(G514=Precios!$BX$17,Precios!$BY$17,IF(G514=Precios!$BX$18,Precios!$BY$18,0)))))))))))))))</f>
        <v>0</v>
      </c>
      <c r="J514" s="87"/>
      <c r="K514" s="88">
        <f>IF(J514=1,I514,IF(J514=2,I514*(1-Precios!$CB$3),0))</f>
        <v>0</v>
      </c>
      <c r="L514" s="88">
        <f t="shared" si="57"/>
        <v>0</v>
      </c>
      <c r="M514" s="89">
        <f>+SUM(L514:L516)</f>
        <v>0</v>
      </c>
      <c r="N514" s="90">
        <f>IF(J514=1,(+M514*Precios!$BZ$3),0)</f>
        <v>0</v>
      </c>
      <c r="O514" s="91">
        <f>+M514-N514</f>
        <v>0</v>
      </c>
      <c r="P514" s="92"/>
      <c r="Q514" s="93">
        <f>+O514-P514</f>
        <v>0</v>
      </c>
      <c r="R514" s="94">
        <f>IF(J514=1,0,Q514)</f>
        <v>0</v>
      </c>
      <c r="S514" s="145">
        <f>IF(J514=2,0,Q514)</f>
        <v>0</v>
      </c>
    </row>
    <row r="515" spans="1:19" x14ac:dyDescent="0.25">
      <c r="A515" s="95"/>
      <c r="B515" s="32"/>
      <c r="C515" s="26"/>
      <c r="D515" s="110"/>
      <c r="E515" s="110"/>
      <c r="F515" s="110"/>
      <c r="G515" s="32"/>
      <c r="H515" s="34"/>
      <c r="I515" s="157">
        <f>IF(G515=Precios!$BX$4,Precios!$BY$4,IF(G515=Precios!$BX$5,Precios!$BY$5,IF(G515=Precios!$BX$6,Precios!$BY$6,IF(G515=Precios!$BX$7,Precios!$BY$7,IF(G515=Precios!$BX$8,Precios!$BY$8,IF(G515=Precios!$BX$9,Precios!$BY$9,IF(G515=Precios!$BX$10,Precios!$BY$10,IF(G515=Precios!$BX$11,Precios!$BY$11,IF(G515=Precios!$BX$12,Precios!$BY$12,IF(G515=Precios!$BX$13,Precios!$BY$13,IF(G515=Precios!$BX$14,Precios!$BY$14,IF(G515=Precios!$BX$15,Precios!$BY$15,IF(G515=Precios!$BX$16,Precios!$BY$16,IF(G515=Precios!$BX$17,Precios!$BY$17,IF(G515=Precios!$BX$18,Precios!$BY$18,0)))))))))))))))</f>
        <v>0</v>
      </c>
      <c r="J515" s="32"/>
      <c r="K515" s="82">
        <f>IF(J515=1,I515,IF(J515=2,I515*(1-Precios!$CB$3),0))</f>
        <v>0</v>
      </c>
      <c r="L515" s="82">
        <f t="shared" si="57"/>
        <v>0</v>
      </c>
      <c r="M515" s="33"/>
      <c r="N515" s="28"/>
      <c r="O515" s="28"/>
      <c r="P515" s="28"/>
      <c r="Q515" s="28"/>
      <c r="R515" s="28"/>
      <c r="S515" s="96"/>
    </row>
    <row r="516" spans="1:19" ht="15.75" thickBot="1" x14ac:dyDescent="0.3">
      <c r="A516" s="97"/>
      <c r="B516" s="100"/>
      <c r="C516" s="98"/>
      <c r="D516" s="111"/>
      <c r="E516" s="111"/>
      <c r="F516" s="111"/>
      <c r="G516" s="100"/>
      <c r="H516" s="99"/>
      <c r="I516" s="158">
        <f>IF(G516=Precios!$BX$4,Precios!$BY$4,IF(G516=Precios!$BX$5,Precios!$BY$5,IF(G516=Precios!$BX$6,Precios!$BY$6,IF(G516=Precios!$BX$7,Precios!$BY$7,IF(G516=Precios!$BX$8,Precios!$BY$8,IF(G516=Precios!$BX$9,Precios!$BY$9,IF(G516=Precios!$BX$10,Precios!$BY$10,IF(G516=Precios!$BX$11,Precios!$BY$11,IF(G516=Precios!$BX$12,Precios!$BY$12,IF(G516=Precios!$BX$13,Precios!$BY$13,IF(G516=Precios!$BX$14,Precios!$BY$14,IF(G516=Precios!$BX$15,Precios!$BY$15,IF(G516=Precios!$BX$16,Precios!$BY$16,IF(G516=Precios!$BX$17,Precios!$BY$17,IF(G516=Precios!$BX$18,Precios!$BY$18,0)))))))))))))))</f>
        <v>0</v>
      </c>
      <c r="J516" s="100"/>
      <c r="K516" s="101">
        <f>IF(J516=1,I516,IF(J516=2,I516*(1-Precios!$CB$3),0))</f>
        <v>0</v>
      </c>
      <c r="L516" s="101">
        <f t="shared" si="57"/>
        <v>0</v>
      </c>
      <c r="M516" s="102"/>
      <c r="N516" s="103"/>
      <c r="O516" s="103"/>
      <c r="P516" s="103"/>
      <c r="Q516" s="103"/>
      <c r="R516" s="103"/>
      <c r="S516" s="104"/>
    </row>
    <row r="517" spans="1:19" x14ac:dyDescent="0.25">
      <c r="A517" s="84"/>
      <c r="B517" s="87"/>
      <c r="C517" s="85"/>
      <c r="D517" s="109"/>
      <c r="E517" s="109"/>
      <c r="F517" s="109"/>
      <c r="G517" s="87"/>
      <c r="H517" s="86"/>
      <c r="I517" s="156">
        <f>IF(G517=Precios!$BX$4,Precios!$BY$4,IF(G517=Precios!$BX$5,Precios!$BY$5,IF(G517=Precios!$BX$6,Precios!$BY$6,IF(G517=Precios!$BX$7,Precios!$BY$7,IF(G517=Precios!$BX$8,Precios!$BY$8,IF(G517=Precios!$BX$9,Precios!$BY$9,IF(G517=Precios!$BX$10,Precios!$BY$10,IF(G517=Precios!$BX$11,Precios!$BY$11,IF(G517=Precios!$BX$12,Precios!$BY$12,IF(G517=Precios!$BX$13,Precios!$BY$13,IF(G517=Precios!$BX$14,Precios!$BY$14,IF(G517=Precios!$BX$15,Precios!$BY$15,IF(G517=Precios!$BX$16,Precios!$BY$16,IF(G517=Precios!$BX$17,Precios!$BY$17,IF(G517=Precios!$BX$18,Precios!$BY$18,0)))))))))))))))</f>
        <v>0</v>
      </c>
      <c r="J517" s="87"/>
      <c r="K517" s="88">
        <f>IF(J517=1,I517,IF(J517=2,I517*(1-Precios!$CB$3),0))</f>
        <v>0</v>
      </c>
      <c r="L517" s="88">
        <f t="shared" si="57"/>
        <v>0</v>
      </c>
      <c r="M517" s="89">
        <f>+SUM(L517:L519)</f>
        <v>0</v>
      </c>
      <c r="N517" s="90">
        <f>IF(J517=1,(+M517*Precios!$BZ$3),0)</f>
        <v>0</v>
      </c>
      <c r="O517" s="91">
        <f>+M517-N517</f>
        <v>0</v>
      </c>
      <c r="P517" s="92"/>
      <c r="Q517" s="93">
        <f>+O517-P517</f>
        <v>0</v>
      </c>
      <c r="R517" s="94">
        <f>IF(J517=1,0,Q517)</f>
        <v>0</v>
      </c>
      <c r="S517" s="145">
        <f>IF(J517=2,0,Q517)</f>
        <v>0</v>
      </c>
    </row>
    <row r="518" spans="1:19" x14ac:dyDescent="0.25">
      <c r="A518" s="95"/>
      <c r="B518" s="32"/>
      <c r="C518" s="26"/>
      <c r="D518" s="110"/>
      <c r="E518" s="110"/>
      <c r="F518" s="110"/>
      <c r="G518" s="32"/>
      <c r="H518" s="34"/>
      <c r="I518" s="157">
        <f>IF(G518=Precios!$BX$4,Precios!$BY$4,IF(G518=Precios!$BX$5,Precios!$BY$5,IF(G518=Precios!$BX$6,Precios!$BY$6,IF(G518=Precios!$BX$7,Precios!$BY$7,IF(G518=Precios!$BX$8,Precios!$BY$8,IF(G518=Precios!$BX$9,Precios!$BY$9,IF(G518=Precios!$BX$10,Precios!$BY$10,IF(G518=Precios!$BX$11,Precios!$BY$11,IF(G518=Precios!$BX$12,Precios!$BY$12,IF(G518=Precios!$BX$13,Precios!$BY$13,IF(G518=Precios!$BX$14,Precios!$BY$14,IF(G518=Precios!$BX$15,Precios!$BY$15,IF(G518=Precios!$BX$16,Precios!$BY$16,IF(G518=Precios!$BX$17,Precios!$BY$17,IF(G518=Precios!$BX$18,Precios!$BY$18,0)))))))))))))))</f>
        <v>0</v>
      </c>
      <c r="J518" s="32"/>
      <c r="K518" s="82">
        <f>IF(J518=1,I518,IF(J518=2,I518*(1-Precios!$CB$3),0))</f>
        <v>0</v>
      </c>
      <c r="L518" s="82">
        <f t="shared" si="57"/>
        <v>0</v>
      </c>
      <c r="M518" s="33"/>
      <c r="N518" s="28"/>
      <c r="O518" s="28"/>
      <c r="P518" s="28"/>
      <c r="Q518" s="28"/>
      <c r="R518" s="28"/>
      <c r="S518" s="96"/>
    </row>
    <row r="519" spans="1:19" ht="15.75" thickBot="1" x14ac:dyDescent="0.3">
      <c r="A519" s="97"/>
      <c r="B519" s="100"/>
      <c r="C519" s="98"/>
      <c r="D519" s="111"/>
      <c r="E519" s="111"/>
      <c r="F519" s="111"/>
      <c r="G519" s="100"/>
      <c r="H519" s="99"/>
      <c r="I519" s="158">
        <f>IF(G519=Precios!$BX$4,Precios!$BY$4,IF(G519=Precios!$BX$5,Precios!$BY$5,IF(G519=Precios!$BX$6,Precios!$BY$6,IF(G519=Precios!$BX$7,Precios!$BY$7,IF(G519=Precios!$BX$8,Precios!$BY$8,IF(G519=Precios!$BX$9,Precios!$BY$9,IF(G519=Precios!$BX$10,Precios!$BY$10,IF(G519=Precios!$BX$11,Precios!$BY$11,IF(G519=Precios!$BX$12,Precios!$BY$12,IF(G519=Precios!$BX$13,Precios!$BY$13,IF(G519=Precios!$BX$14,Precios!$BY$14,IF(G519=Precios!$BX$15,Precios!$BY$15,IF(G519=Precios!$BX$16,Precios!$BY$16,IF(G519=Precios!$BX$17,Precios!$BY$17,IF(G519=Precios!$BX$18,Precios!$BY$18,0)))))))))))))))</f>
        <v>0</v>
      </c>
      <c r="J519" s="100"/>
      <c r="K519" s="101">
        <f>IF(J519=1,I519,IF(J519=2,I519*(1-Precios!$CB$3),0))</f>
        <v>0</v>
      </c>
      <c r="L519" s="101">
        <f t="shared" si="57"/>
        <v>0</v>
      </c>
      <c r="M519" s="102"/>
      <c r="N519" s="103"/>
      <c r="O519" s="103"/>
      <c r="P519" s="103"/>
      <c r="Q519" s="103"/>
      <c r="R519" s="103"/>
      <c r="S519" s="104"/>
    </row>
    <row r="520" spans="1:19" x14ac:dyDescent="0.25">
      <c r="A520" s="84"/>
      <c r="B520" s="87"/>
      <c r="C520" s="85"/>
      <c r="D520" s="109"/>
      <c r="E520" s="109"/>
      <c r="F520" s="109"/>
      <c r="G520" s="87"/>
      <c r="H520" s="86"/>
      <c r="I520" s="156">
        <f>IF(G520=Precios!$BX$4,Precios!$BY$4,IF(G520=Precios!$BX$5,Precios!$BY$5,IF(G520=Precios!$BX$6,Precios!$BY$6,IF(G520=Precios!$BX$7,Precios!$BY$7,IF(G520=Precios!$BX$8,Precios!$BY$8,IF(G520=Precios!$BX$9,Precios!$BY$9,IF(G520=Precios!$BX$10,Precios!$BY$10,IF(G520=Precios!$BX$11,Precios!$BY$11,IF(G520=Precios!$BX$12,Precios!$BY$12,IF(G520=Precios!$BX$13,Precios!$BY$13,IF(G520=Precios!$BX$14,Precios!$BY$14,IF(G520=Precios!$BX$15,Precios!$BY$15,IF(G520=Precios!$BX$16,Precios!$BY$16,IF(G520=Precios!$BX$17,Precios!$BY$17,IF(G520=Precios!$BX$18,Precios!$BY$18,0)))))))))))))))</f>
        <v>0</v>
      </c>
      <c r="J520" s="87"/>
      <c r="K520" s="88">
        <f>IF(J520=1,I520,IF(J520=2,I520*(1-Precios!$CB$3),0))</f>
        <v>0</v>
      </c>
      <c r="L520" s="88">
        <f t="shared" si="57"/>
        <v>0</v>
      </c>
      <c r="M520" s="89">
        <f>+SUM(L520:L522)</f>
        <v>0</v>
      </c>
      <c r="N520" s="90">
        <f>IF(J520=1,(+M520*Precios!$BZ$3),0)</f>
        <v>0</v>
      </c>
      <c r="O520" s="91">
        <f>+M520-N520</f>
        <v>0</v>
      </c>
      <c r="P520" s="92"/>
      <c r="Q520" s="93">
        <f>+O520-P520</f>
        <v>0</v>
      </c>
      <c r="R520" s="94">
        <f>IF(J520=1,0,Q520)</f>
        <v>0</v>
      </c>
      <c r="S520" s="145">
        <f>IF(J520=2,0,Q520)</f>
        <v>0</v>
      </c>
    </row>
    <row r="521" spans="1:19" x14ac:dyDescent="0.25">
      <c r="A521" s="95"/>
      <c r="B521" s="32"/>
      <c r="C521" s="26"/>
      <c r="D521" s="110"/>
      <c r="E521" s="110"/>
      <c r="F521" s="110"/>
      <c r="G521" s="32"/>
      <c r="H521" s="34"/>
      <c r="I521" s="157">
        <f>IF(G521=Precios!$BX$4,Precios!$BY$4,IF(G521=Precios!$BX$5,Precios!$BY$5,IF(G521=Precios!$BX$6,Precios!$BY$6,IF(G521=Precios!$BX$7,Precios!$BY$7,IF(G521=Precios!$BX$8,Precios!$BY$8,IF(G521=Precios!$BX$9,Precios!$BY$9,IF(G521=Precios!$BX$10,Precios!$BY$10,IF(G521=Precios!$BX$11,Precios!$BY$11,IF(G521=Precios!$BX$12,Precios!$BY$12,IF(G521=Precios!$BX$13,Precios!$BY$13,IF(G521=Precios!$BX$14,Precios!$BY$14,IF(G521=Precios!$BX$15,Precios!$BY$15,IF(G521=Precios!$BX$16,Precios!$BY$16,IF(G521=Precios!$BX$17,Precios!$BY$17,IF(G521=Precios!$BX$18,Precios!$BY$18,0)))))))))))))))</f>
        <v>0</v>
      </c>
      <c r="J521" s="32"/>
      <c r="K521" s="82">
        <f>IF(J521=1,I521,IF(J521=2,I521*(1-Precios!$CB$3),0))</f>
        <v>0</v>
      </c>
      <c r="L521" s="82">
        <f t="shared" si="57"/>
        <v>0</v>
      </c>
      <c r="M521" s="33"/>
      <c r="N521" s="28"/>
      <c r="O521" s="28"/>
      <c r="P521" s="28"/>
      <c r="Q521" s="28"/>
      <c r="R521" s="28"/>
      <c r="S521" s="96"/>
    </row>
    <row r="522" spans="1:19" ht="15.75" thickBot="1" x14ac:dyDescent="0.3">
      <c r="A522" s="97"/>
      <c r="B522" s="100"/>
      <c r="C522" s="98"/>
      <c r="D522" s="111"/>
      <c r="E522" s="111"/>
      <c r="F522" s="111"/>
      <c r="G522" s="100"/>
      <c r="H522" s="99"/>
      <c r="I522" s="158">
        <f>IF(G522=Precios!$BX$4,Precios!$BY$4,IF(G522=Precios!$BX$5,Precios!$BY$5,IF(G522=Precios!$BX$6,Precios!$BY$6,IF(G522=Precios!$BX$7,Precios!$BY$7,IF(G522=Precios!$BX$8,Precios!$BY$8,IF(G522=Precios!$BX$9,Precios!$BY$9,IF(G522=Precios!$BX$10,Precios!$BY$10,IF(G522=Precios!$BX$11,Precios!$BY$11,IF(G522=Precios!$BX$12,Precios!$BY$12,IF(G522=Precios!$BX$13,Precios!$BY$13,IF(G522=Precios!$BX$14,Precios!$BY$14,IF(G522=Precios!$BX$15,Precios!$BY$15,IF(G522=Precios!$BX$16,Precios!$BY$16,IF(G522=Precios!$BX$17,Precios!$BY$17,IF(G522=Precios!$BX$18,Precios!$BY$18,0)))))))))))))))</f>
        <v>0</v>
      </c>
      <c r="J522" s="100"/>
      <c r="K522" s="101">
        <f>IF(J522=1,I522,IF(J522=2,I522*(1-Precios!$CB$3),0))</f>
        <v>0</v>
      </c>
      <c r="L522" s="101">
        <f t="shared" si="57"/>
        <v>0</v>
      </c>
      <c r="M522" s="102"/>
      <c r="N522" s="103"/>
      <c r="O522" s="103"/>
      <c r="P522" s="103"/>
      <c r="Q522" s="103"/>
      <c r="R522" s="103"/>
      <c r="S522" s="104"/>
    </row>
    <row r="523" spans="1:19" x14ac:dyDescent="0.25">
      <c r="A523" s="84"/>
      <c r="B523" s="87"/>
      <c r="C523" s="85"/>
      <c r="D523" s="109"/>
      <c r="E523" s="109"/>
      <c r="F523" s="109"/>
      <c r="G523" s="87"/>
      <c r="H523" s="86"/>
      <c r="I523" s="156">
        <f>IF(G523=Precios!$BX$4,Precios!$BY$4,IF(G523=Precios!$BX$5,Precios!$BY$5,IF(G523=Precios!$BX$6,Precios!$BY$6,IF(G523=Precios!$BX$7,Precios!$BY$7,IF(G523=Precios!$BX$8,Precios!$BY$8,IF(G523=Precios!$BX$9,Precios!$BY$9,IF(G523=Precios!$BX$10,Precios!$BY$10,IF(G523=Precios!$BX$11,Precios!$BY$11,IF(G523=Precios!$BX$12,Precios!$BY$12,IF(G523=Precios!$BX$13,Precios!$BY$13,IF(G523=Precios!$BX$14,Precios!$BY$14,IF(G523=Precios!$BX$15,Precios!$BY$15,IF(G523=Precios!$BX$16,Precios!$BY$16,IF(G523=Precios!$BX$17,Precios!$BY$17,IF(G523=Precios!$BX$18,Precios!$BY$18,0)))))))))))))))</f>
        <v>0</v>
      </c>
      <c r="J523" s="87"/>
      <c r="K523" s="88">
        <f>IF(J523=1,I523,IF(J523=2,I523*(1-Precios!$CB$3),0))</f>
        <v>0</v>
      </c>
      <c r="L523" s="88">
        <f t="shared" ref="L523:L534" si="58">+H523*K523</f>
        <v>0</v>
      </c>
      <c r="M523" s="89">
        <f>+SUM(L523:L525)</f>
        <v>0</v>
      </c>
      <c r="N523" s="90">
        <f>IF(J523=1,(+M523*Precios!$BZ$3),0)</f>
        <v>0</v>
      </c>
      <c r="O523" s="91">
        <f>+M523-N523</f>
        <v>0</v>
      </c>
      <c r="P523" s="92"/>
      <c r="Q523" s="93">
        <f>+O523-P523</f>
        <v>0</v>
      </c>
      <c r="R523" s="94">
        <f>IF(J523=1,0,Q523)</f>
        <v>0</v>
      </c>
      <c r="S523" s="145">
        <f>IF(J523=2,0,Q523)</f>
        <v>0</v>
      </c>
    </row>
    <row r="524" spans="1:19" x14ac:dyDescent="0.25">
      <c r="A524" s="95"/>
      <c r="B524" s="32"/>
      <c r="C524" s="26"/>
      <c r="D524" s="110"/>
      <c r="E524" s="110"/>
      <c r="F524" s="110"/>
      <c r="G524" s="32"/>
      <c r="H524" s="34"/>
      <c r="I524" s="157">
        <f>IF(G524=Precios!$BX$4,Precios!$BY$4,IF(G524=Precios!$BX$5,Precios!$BY$5,IF(G524=Precios!$BX$6,Precios!$BY$6,IF(G524=Precios!$BX$7,Precios!$BY$7,IF(G524=Precios!$BX$8,Precios!$BY$8,IF(G524=Precios!$BX$9,Precios!$BY$9,IF(G524=Precios!$BX$10,Precios!$BY$10,IF(G524=Precios!$BX$11,Precios!$BY$11,IF(G524=Precios!$BX$12,Precios!$BY$12,IF(G524=Precios!$BX$13,Precios!$BY$13,IF(G524=Precios!$BX$14,Precios!$BY$14,IF(G524=Precios!$BX$15,Precios!$BY$15,IF(G524=Precios!$BX$16,Precios!$BY$16,IF(G524=Precios!$BX$17,Precios!$BY$17,IF(G524=Precios!$BX$18,Precios!$BY$18,0)))))))))))))))</f>
        <v>0</v>
      </c>
      <c r="J524" s="32"/>
      <c r="K524" s="82">
        <f>IF(J524=1,I524,IF(J524=2,I524*(1-Precios!$CB$3),0))</f>
        <v>0</v>
      </c>
      <c r="L524" s="82">
        <f t="shared" si="58"/>
        <v>0</v>
      </c>
      <c r="M524" s="33"/>
      <c r="N524" s="28"/>
      <c r="O524" s="28"/>
      <c r="P524" s="28"/>
      <c r="Q524" s="28"/>
      <c r="R524" s="28"/>
      <c r="S524" s="96"/>
    </row>
    <row r="525" spans="1:19" ht="15.75" thickBot="1" x14ac:dyDescent="0.3">
      <c r="A525" s="97"/>
      <c r="B525" s="100"/>
      <c r="C525" s="98"/>
      <c r="D525" s="111"/>
      <c r="E525" s="111"/>
      <c r="F525" s="111"/>
      <c r="G525" s="100"/>
      <c r="H525" s="99"/>
      <c r="I525" s="158">
        <f>IF(G525=Precios!$BX$4,Precios!$BY$4,IF(G525=Precios!$BX$5,Precios!$BY$5,IF(G525=Precios!$BX$6,Precios!$BY$6,IF(G525=Precios!$BX$7,Precios!$BY$7,IF(G525=Precios!$BX$8,Precios!$BY$8,IF(G525=Precios!$BX$9,Precios!$BY$9,IF(G525=Precios!$BX$10,Precios!$BY$10,IF(G525=Precios!$BX$11,Precios!$BY$11,IF(G525=Precios!$BX$12,Precios!$BY$12,IF(G525=Precios!$BX$13,Precios!$BY$13,IF(G525=Precios!$BX$14,Precios!$BY$14,IF(G525=Precios!$BX$15,Precios!$BY$15,IF(G525=Precios!$BX$16,Precios!$BY$16,IF(G525=Precios!$BX$17,Precios!$BY$17,IF(G525=Precios!$BX$18,Precios!$BY$18,0)))))))))))))))</f>
        <v>0</v>
      </c>
      <c r="J525" s="100"/>
      <c r="K525" s="101">
        <f>IF(J525=1,I525,IF(J525=2,I525*(1-Precios!$CB$3),0))</f>
        <v>0</v>
      </c>
      <c r="L525" s="101">
        <f t="shared" si="58"/>
        <v>0</v>
      </c>
      <c r="M525" s="102"/>
      <c r="N525" s="103"/>
      <c r="O525" s="103"/>
      <c r="P525" s="103"/>
      <c r="Q525" s="103"/>
      <c r="R525" s="103"/>
      <c r="S525" s="104"/>
    </row>
    <row r="526" spans="1:19" x14ac:dyDescent="0.25">
      <c r="A526" s="84"/>
      <c r="B526" s="87"/>
      <c r="C526" s="85"/>
      <c r="D526" s="109"/>
      <c r="E526" s="109"/>
      <c r="F526" s="109"/>
      <c r="G526" s="87"/>
      <c r="H526" s="86"/>
      <c r="I526" s="156">
        <f>IF(G526=Precios!$BX$4,Precios!$BY$4,IF(G526=Precios!$BX$5,Precios!$BY$5,IF(G526=Precios!$BX$6,Precios!$BY$6,IF(G526=Precios!$BX$7,Precios!$BY$7,IF(G526=Precios!$BX$8,Precios!$BY$8,IF(G526=Precios!$BX$9,Precios!$BY$9,IF(G526=Precios!$BX$10,Precios!$BY$10,IF(G526=Precios!$BX$11,Precios!$BY$11,IF(G526=Precios!$BX$12,Precios!$BY$12,IF(G526=Precios!$BX$13,Precios!$BY$13,IF(G526=Precios!$BX$14,Precios!$BY$14,IF(G526=Precios!$BX$15,Precios!$BY$15,IF(G526=Precios!$BX$16,Precios!$BY$16,IF(G526=Precios!$BX$17,Precios!$BY$17,IF(G526=Precios!$BX$18,Precios!$BY$18,0)))))))))))))))</f>
        <v>0</v>
      </c>
      <c r="J526" s="87"/>
      <c r="K526" s="88">
        <f>IF(J526=1,I526,IF(J526=2,I526*(1-Precios!$CB$3),0))</f>
        <v>0</v>
      </c>
      <c r="L526" s="88">
        <f t="shared" si="58"/>
        <v>0</v>
      </c>
      <c r="M526" s="89">
        <f>+SUM(L526:L528)</f>
        <v>0</v>
      </c>
      <c r="N526" s="90">
        <f>IF(J526=1,(+M526*Precios!$BZ$3),0)</f>
        <v>0</v>
      </c>
      <c r="O526" s="91">
        <f>+M526-N526</f>
        <v>0</v>
      </c>
      <c r="P526" s="92"/>
      <c r="Q526" s="93">
        <f>+O526-P526</f>
        <v>0</v>
      </c>
      <c r="R526" s="94">
        <f>IF(J526=1,0,Q526)</f>
        <v>0</v>
      </c>
      <c r="S526" s="145">
        <f>IF(J526=2,0,Q526)</f>
        <v>0</v>
      </c>
    </row>
    <row r="527" spans="1:19" x14ac:dyDescent="0.25">
      <c r="A527" s="95"/>
      <c r="B527" s="32"/>
      <c r="C527" s="26"/>
      <c r="D527" s="110"/>
      <c r="E527" s="110"/>
      <c r="F527" s="110"/>
      <c r="G527" s="32"/>
      <c r="H527" s="34"/>
      <c r="I527" s="157">
        <f>IF(G527=Precios!$BX$4,Precios!$BY$4,IF(G527=Precios!$BX$5,Precios!$BY$5,IF(G527=Precios!$BX$6,Precios!$BY$6,IF(G527=Precios!$BX$7,Precios!$BY$7,IF(G527=Precios!$BX$8,Precios!$BY$8,IF(G527=Precios!$BX$9,Precios!$BY$9,IF(G527=Precios!$BX$10,Precios!$BY$10,IF(G527=Precios!$BX$11,Precios!$BY$11,IF(G527=Precios!$BX$12,Precios!$BY$12,IF(G527=Precios!$BX$13,Precios!$BY$13,IF(G527=Precios!$BX$14,Precios!$BY$14,IF(G527=Precios!$BX$15,Precios!$BY$15,IF(G527=Precios!$BX$16,Precios!$BY$16,IF(G527=Precios!$BX$17,Precios!$BY$17,IF(G527=Precios!$BX$18,Precios!$BY$18,0)))))))))))))))</f>
        <v>0</v>
      </c>
      <c r="J527" s="32"/>
      <c r="K527" s="82">
        <f>IF(J527=1,I527,IF(J527=2,I527*(1-Precios!$CB$3),0))</f>
        <v>0</v>
      </c>
      <c r="L527" s="82">
        <f t="shared" si="58"/>
        <v>0</v>
      </c>
      <c r="M527" s="33"/>
      <c r="N527" s="28"/>
      <c r="O527" s="28"/>
      <c r="P527" s="28"/>
      <c r="Q527" s="28"/>
      <c r="R527" s="28"/>
      <c r="S527" s="96"/>
    </row>
    <row r="528" spans="1:19" ht="15.75" thickBot="1" x14ac:dyDescent="0.3">
      <c r="A528" s="97"/>
      <c r="B528" s="100"/>
      <c r="C528" s="98"/>
      <c r="D528" s="111"/>
      <c r="E528" s="111"/>
      <c r="F528" s="111"/>
      <c r="G528" s="100"/>
      <c r="H528" s="99"/>
      <c r="I528" s="158">
        <f>IF(G528=Precios!$BX$4,Precios!$BY$4,IF(G528=Precios!$BX$5,Precios!$BY$5,IF(G528=Precios!$BX$6,Precios!$BY$6,IF(G528=Precios!$BX$7,Precios!$BY$7,IF(G528=Precios!$BX$8,Precios!$BY$8,IF(G528=Precios!$BX$9,Precios!$BY$9,IF(G528=Precios!$BX$10,Precios!$BY$10,IF(G528=Precios!$BX$11,Precios!$BY$11,IF(G528=Precios!$BX$12,Precios!$BY$12,IF(G528=Precios!$BX$13,Precios!$BY$13,IF(G528=Precios!$BX$14,Precios!$BY$14,IF(G528=Precios!$BX$15,Precios!$BY$15,IF(G528=Precios!$BX$16,Precios!$BY$16,IF(G528=Precios!$BX$17,Precios!$BY$17,IF(G528=Precios!$BX$18,Precios!$BY$18,0)))))))))))))))</f>
        <v>0</v>
      </c>
      <c r="J528" s="100"/>
      <c r="K528" s="101">
        <f>IF(J528=1,I528,IF(J528=2,I528*(1-Precios!$CB$3),0))</f>
        <v>0</v>
      </c>
      <c r="L528" s="101">
        <f t="shared" si="58"/>
        <v>0</v>
      </c>
      <c r="M528" s="102"/>
      <c r="N528" s="103"/>
      <c r="O528" s="103"/>
      <c r="P528" s="103"/>
      <c r="Q528" s="103"/>
      <c r="R528" s="103"/>
      <c r="S528" s="104"/>
    </row>
    <row r="529" spans="1:19" x14ac:dyDescent="0.25">
      <c r="A529" s="84"/>
      <c r="B529" s="87"/>
      <c r="C529" s="85"/>
      <c r="D529" s="109"/>
      <c r="E529" s="109"/>
      <c r="F529" s="109"/>
      <c r="G529" s="87"/>
      <c r="H529" s="86"/>
      <c r="I529" s="156">
        <f>IF(G529=Precios!$BX$4,Precios!$BY$4,IF(G529=Precios!$BX$5,Precios!$BY$5,IF(G529=Precios!$BX$6,Precios!$BY$6,IF(G529=Precios!$BX$7,Precios!$BY$7,IF(G529=Precios!$BX$8,Precios!$BY$8,IF(G529=Precios!$BX$9,Precios!$BY$9,IF(G529=Precios!$BX$10,Precios!$BY$10,IF(G529=Precios!$BX$11,Precios!$BY$11,IF(G529=Precios!$BX$12,Precios!$BY$12,IF(G529=Precios!$BX$13,Precios!$BY$13,IF(G529=Precios!$BX$14,Precios!$BY$14,IF(G529=Precios!$BX$15,Precios!$BY$15,IF(G529=Precios!$BX$16,Precios!$BY$16,IF(G529=Precios!$BX$17,Precios!$BY$17,IF(G529=Precios!$BX$18,Precios!$BY$18,0)))))))))))))))</f>
        <v>0</v>
      </c>
      <c r="J529" s="87"/>
      <c r="K529" s="88">
        <f>IF(J529=1,I529,IF(J529=2,I529*(1-Precios!$CB$3),0))</f>
        <v>0</v>
      </c>
      <c r="L529" s="88">
        <f t="shared" si="58"/>
        <v>0</v>
      </c>
      <c r="M529" s="89">
        <f>+SUM(L529:L531)</f>
        <v>0</v>
      </c>
      <c r="N529" s="90">
        <f>IF(J529=1,(+M529*Precios!$BZ$3),0)</f>
        <v>0</v>
      </c>
      <c r="O529" s="91">
        <f>+M529-N529</f>
        <v>0</v>
      </c>
      <c r="P529" s="92"/>
      <c r="Q529" s="93">
        <f>+O529-P529</f>
        <v>0</v>
      </c>
      <c r="R529" s="94">
        <f>IF(J529=1,0,Q529)</f>
        <v>0</v>
      </c>
      <c r="S529" s="145">
        <f>IF(J529=2,0,Q529)</f>
        <v>0</v>
      </c>
    </row>
    <row r="530" spans="1:19" x14ac:dyDescent="0.25">
      <c r="A530" s="95"/>
      <c r="B530" s="32"/>
      <c r="C530" s="26"/>
      <c r="D530" s="110"/>
      <c r="E530" s="110"/>
      <c r="F530" s="110"/>
      <c r="G530" s="32"/>
      <c r="H530" s="34"/>
      <c r="I530" s="157">
        <f>IF(G530=Precios!$BX$4,Precios!$BY$4,IF(G530=Precios!$BX$5,Precios!$BY$5,IF(G530=Precios!$BX$6,Precios!$BY$6,IF(G530=Precios!$BX$7,Precios!$BY$7,IF(G530=Precios!$BX$8,Precios!$BY$8,IF(G530=Precios!$BX$9,Precios!$BY$9,IF(G530=Precios!$BX$10,Precios!$BY$10,IF(G530=Precios!$BX$11,Precios!$BY$11,IF(G530=Precios!$BX$12,Precios!$BY$12,IF(G530=Precios!$BX$13,Precios!$BY$13,IF(G530=Precios!$BX$14,Precios!$BY$14,IF(G530=Precios!$BX$15,Precios!$BY$15,IF(G530=Precios!$BX$16,Precios!$BY$16,IF(G530=Precios!$BX$17,Precios!$BY$17,IF(G530=Precios!$BX$18,Precios!$BY$18,0)))))))))))))))</f>
        <v>0</v>
      </c>
      <c r="J530" s="32"/>
      <c r="K530" s="82">
        <f>IF(J530=1,I530,IF(J530=2,I530*(1-Precios!$CB$3),0))</f>
        <v>0</v>
      </c>
      <c r="L530" s="82">
        <f t="shared" si="58"/>
        <v>0</v>
      </c>
      <c r="M530" s="33"/>
      <c r="N530" s="28"/>
      <c r="O530" s="28"/>
      <c r="P530" s="28"/>
      <c r="Q530" s="28"/>
      <c r="R530" s="28"/>
      <c r="S530" s="96"/>
    </row>
    <row r="531" spans="1:19" ht="15.75" thickBot="1" x14ac:dyDescent="0.3">
      <c r="A531" s="97"/>
      <c r="B531" s="100"/>
      <c r="C531" s="98"/>
      <c r="D531" s="111"/>
      <c r="E531" s="111"/>
      <c r="F531" s="111"/>
      <c r="G531" s="100"/>
      <c r="H531" s="99"/>
      <c r="I531" s="158">
        <f>IF(G531=Precios!$BX$4,Precios!$BY$4,IF(G531=Precios!$BX$5,Precios!$BY$5,IF(G531=Precios!$BX$6,Precios!$BY$6,IF(G531=Precios!$BX$7,Precios!$BY$7,IF(G531=Precios!$BX$8,Precios!$BY$8,IF(G531=Precios!$BX$9,Precios!$BY$9,IF(G531=Precios!$BX$10,Precios!$BY$10,IF(G531=Precios!$BX$11,Precios!$BY$11,IF(G531=Precios!$BX$12,Precios!$BY$12,IF(G531=Precios!$BX$13,Precios!$BY$13,IF(G531=Precios!$BX$14,Precios!$BY$14,IF(G531=Precios!$BX$15,Precios!$BY$15,IF(G531=Precios!$BX$16,Precios!$BY$16,IF(G531=Precios!$BX$17,Precios!$BY$17,IF(G531=Precios!$BX$18,Precios!$BY$18,0)))))))))))))))</f>
        <v>0</v>
      </c>
      <c r="J531" s="100"/>
      <c r="K531" s="101">
        <f>IF(J531=1,I531,IF(J531=2,I531*(1-Precios!$CB$3),0))</f>
        <v>0</v>
      </c>
      <c r="L531" s="101">
        <f t="shared" si="58"/>
        <v>0</v>
      </c>
      <c r="M531" s="102"/>
      <c r="N531" s="103"/>
      <c r="O531" s="103"/>
      <c r="P531" s="103"/>
      <c r="Q531" s="103"/>
      <c r="R531" s="103"/>
      <c r="S531" s="104"/>
    </row>
    <row r="532" spans="1:19" x14ac:dyDescent="0.25">
      <c r="A532" s="84"/>
      <c r="B532" s="87"/>
      <c r="C532" s="85"/>
      <c r="D532" s="109"/>
      <c r="E532" s="109"/>
      <c r="F532" s="109"/>
      <c r="G532" s="87"/>
      <c r="H532" s="86"/>
      <c r="I532" s="156">
        <f>IF(G532=Precios!$BX$4,Precios!$BY$4,IF(G532=Precios!$BX$5,Precios!$BY$5,IF(G532=Precios!$BX$6,Precios!$BY$6,IF(G532=Precios!$BX$7,Precios!$BY$7,IF(G532=Precios!$BX$8,Precios!$BY$8,IF(G532=Precios!$BX$9,Precios!$BY$9,IF(G532=Precios!$BX$10,Precios!$BY$10,IF(G532=Precios!$BX$11,Precios!$BY$11,IF(G532=Precios!$BX$12,Precios!$BY$12,IF(G532=Precios!$BX$13,Precios!$BY$13,IF(G532=Precios!$BX$14,Precios!$BY$14,IF(G532=Precios!$BX$15,Precios!$BY$15,IF(G532=Precios!$BX$16,Precios!$BY$16,IF(G532=Precios!$BX$17,Precios!$BY$17,IF(G532=Precios!$BX$18,Precios!$BY$18,0)))))))))))))))</f>
        <v>0</v>
      </c>
      <c r="J532" s="87"/>
      <c r="K532" s="88">
        <f>IF(J532=1,I532,IF(J532=2,I532*(1-Precios!$CB$3),0))</f>
        <v>0</v>
      </c>
      <c r="L532" s="88">
        <f t="shared" si="58"/>
        <v>0</v>
      </c>
      <c r="M532" s="89">
        <f>+SUM(L532:L534)</f>
        <v>0</v>
      </c>
      <c r="N532" s="90">
        <f>IF(J532=1,(+M532*Precios!$BZ$3),0)</f>
        <v>0</v>
      </c>
      <c r="O532" s="91">
        <f>+M532-N532</f>
        <v>0</v>
      </c>
      <c r="P532" s="92"/>
      <c r="Q532" s="93">
        <f>+O532-P532</f>
        <v>0</v>
      </c>
      <c r="R532" s="94">
        <f>IF(J532=1,0,Q532)</f>
        <v>0</v>
      </c>
      <c r="S532" s="145">
        <f>IF(J532=2,0,Q532)</f>
        <v>0</v>
      </c>
    </row>
    <row r="533" spans="1:19" x14ac:dyDescent="0.25">
      <c r="A533" s="95"/>
      <c r="B533" s="32"/>
      <c r="C533" s="26"/>
      <c r="D533" s="110"/>
      <c r="E533" s="110"/>
      <c r="F533" s="110"/>
      <c r="G533" s="32"/>
      <c r="H533" s="34"/>
      <c r="I533" s="157">
        <f>IF(G533=Precios!$BX$4,Precios!$BY$4,IF(G533=Precios!$BX$5,Precios!$BY$5,IF(G533=Precios!$BX$6,Precios!$BY$6,IF(G533=Precios!$BX$7,Precios!$BY$7,IF(G533=Precios!$BX$8,Precios!$BY$8,IF(G533=Precios!$BX$9,Precios!$BY$9,IF(G533=Precios!$BX$10,Precios!$BY$10,IF(G533=Precios!$BX$11,Precios!$BY$11,IF(G533=Precios!$BX$12,Precios!$BY$12,IF(G533=Precios!$BX$13,Precios!$BY$13,IF(G533=Precios!$BX$14,Precios!$BY$14,IF(G533=Precios!$BX$15,Precios!$BY$15,IF(G533=Precios!$BX$16,Precios!$BY$16,IF(G533=Precios!$BX$17,Precios!$BY$17,IF(G533=Precios!$BX$18,Precios!$BY$18,0)))))))))))))))</f>
        <v>0</v>
      </c>
      <c r="J533" s="32"/>
      <c r="K533" s="82">
        <f>IF(J533=1,I533,IF(J533=2,I533*(1-Precios!$CB$3),0))</f>
        <v>0</v>
      </c>
      <c r="L533" s="82">
        <f t="shared" si="58"/>
        <v>0</v>
      </c>
      <c r="M533" s="33"/>
      <c r="N533" s="28"/>
      <c r="O533" s="28"/>
      <c r="P533" s="28"/>
      <c r="Q533" s="28"/>
      <c r="R533" s="28"/>
      <c r="S533" s="96"/>
    </row>
    <row r="534" spans="1:19" ht="15.75" thickBot="1" x14ac:dyDescent="0.3">
      <c r="A534" s="97"/>
      <c r="B534" s="100"/>
      <c r="C534" s="98"/>
      <c r="D534" s="111"/>
      <c r="E534" s="111"/>
      <c r="F534" s="111"/>
      <c r="G534" s="100"/>
      <c r="H534" s="99"/>
      <c r="I534" s="158">
        <f>IF(G534=Precios!$BX$4,Precios!$BY$4,IF(G534=Precios!$BX$5,Precios!$BY$5,IF(G534=Precios!$BX$6,Precios!$BY$6,IF(G534=Precios!$BX$7,Precios!$BY$7,IF(G534=Precios!$BX$8,Precios!$BY$8,IF(G534=Precios!$BX$9,Precios!$BY$9,IF(G534=Precios!$BX$10,Precios!$BY$10,IF(G534=Precios!$BX$11,Precios!$BY$11,IF(G534=Precios!$BX$12,Precios!$BY$12,IF(G534=Precios!$BX$13,Precios!$BY$13,IF(G534=Precios!$BX$14,Precios!$BY$14,IF(G534=Precios!$BX$15,Precios!$BY$15,IF(G534=Precios!$BX$16,Precios!$BY$16,IF(G534=Precios!$BX$17,Precios!$BY$17,IF(G534=Precios!$BX$18,Precios!$BY$18,0)))))))))))))))</f>
        <v>0</v>
      </c>
      <c r="J534" s="100"/>
      <c r="K534" s="101">
        <f>IF(J534=1,I534,IF(J534=2,I534*(1-Precios!$CB$3),0))</f>
        <v>0</v>
      </c>
      <c r="L534" s="101">
        <f t="shared" si="58"/>
        <v>0</v>
      </c>
      <c r="M534" s="102"/>
      <c r="N534" s="103"/>
      <c r="O534" s="103"/>
      <c r="P534" s="103"/>
      <c r="Q534" s="103"/>
      <c r="R534" s="103"/>
      <c r="S534" s="104"/>
    </row>
    <row r="535" spans="1:19" x14ac:dyDescent="0.25">
      <c r="A535" s="84"/>
      <c r="B535" s="87"/>
      <c r="C535" s="85"/>
      <c r="D535" s="109"/>
      <c r="E535" s="109"/>
      <c r="F535" s="109"/>
      <c r="G535" s="87"/>
      <c r="H535" s="86"/>
      <c r="I535" s="156">
        <f>IF(G535=Precios!$BX$4,Precios!$BY$4,IF(G535=Precios!$BX$5,Precios!$BY$5,IF(G535=Precios!$BX$6,Precios!$BY$6,IF(G535=Precios!$BX$7,Precios!$BY$7,IF(G535=Precios!$BX$8,Precios!$BY$8,IF(G535=Precios!$BX$9,Precios!$BY$9,IF(G535=Precios!$BX$10,Precios!$BY$10,IF(G535=Precios!$BX$11,Precios!$BY$11,IF(G535=Precios!$BX$12,Precios!$BY$12,IF(G535=Precios!$BX$13,Precios!$BY$13,IF(G535=Precios!$BX$14,Precios!$BY$14,IF(G535=Precios!$BX$15,Precios!$BY$15,IF(G535=Precios!$BX$16,Precios!$BY$16,IF(G535=Precios!$BX$17,Precios!$BY$17,IF(G535=Precios!$BX$18,Precios!$BY$18,0)))))))))))))))</f>
        <v>0</v>
      </c>
      <c r="J535" s="87"/>
      <c r="K535" s="88">
        <f>IF(J535=1,I535,IF(J535=2,I535*(1-Precios!$CB$3),0))</f>
        <v>0</v>
      </c>
      <c r="L535" s="88">
        <f t="shared" si="57"/>
        <v>0</v>
      </c>
      <c r="M535" s="89">
        <f>+SUM(L535:L537)</f>
        <v>0</v>
      </c>
      <c r="N535" s="90">
        <f>IF(J535=1,(+M535*Precios!$BZ$3),0)</f>
        <v>0</v>
      </c>
      <c r="O535" s="91">
        <f>+M535-N535</f>
        <v>0</v>
      </c>
      <c r="P535" s="92"/>
      <c r="Q535" s="93">
        <f>+O535-P535</f>
        <v>0</v>
      </c>
      <c r="R535" s="94">
        <f>IF(J535=1,0,Q535)</f>
        <v>0</v>
      </c>
      <c r="S535" s="145">
        <f>IF(J535=2,0,Q535)</f>
        <v>0</v>
      </c>
    </row>
    <row r="536" spans="1:19" x14ac:dyDescent="0.25">
      <c r="A536" s="95"/>
      <c r="B536" s="32"/>
      <c r="C536" s="26"/>
      <c r="D536" s="110"/>
      <c r="E536" s="110"/>
      <c r="F536" s="110"/>
      <c r="G536" s="32"/>
      <c r="H536" s="34"/>
      <c r="I536" s="157">
        <f>IF(G536=Precios!$BX$4,Precios!$BY$4,IF(G536=Precios!$BX$5,Precios!$BY$5,IF(G536=Precios!$BX$6,Precios!$BY$6,IF(G536=Precios!$BX$7,Precios!$BY$7,IF(G536=Precios!$BX$8,Precios!$BY$8,IF(G536=Precios!$BX$9,Precios!$BY$9,IF(G536=Precios!$BX$10,Precios!$BY$10,IF(G536=Precios!$BX$11,Precios!$BY$11,IF(G536=Precios!$BX$12,Precios!$BY$12,IF(G536=Precios!$BX$13,Precios!$BY$13,IF(G536=Precios!$BX$14,Precios!$BY$14,IF(G536=Precios!$BX$15,Precios!$BY$15,IF(G536=Precios!$BX$16,Precios!$BY$16,IF(G536=Precios!$BX$17,Precios!$BY$17,IF(G536=Precios!$BX$18,Precios!$BY$18,0)))))))))))))))</f>
        <v>0</v>
      </c>
      <c r="J536" s="32"/>
      <c r="K536" s="82">
        <f>IF(J536=1,I536,IF(J536=2,I536*(1-Precios!$CB$3),0))</f>
        <v>0</v>
      </c>
      <c r="L536" s="82">
        <f t="shared" si="57"/>
        <v>0</v>
      </c>
      <c r="M536" s="33"/>
      <c r="N536" s="28"/>
      <c r="O536" s="28"/>
      <c r="P536" s="28"/>
      <c r="Q536" s="28"/>
      <c r="R536" s="28"/>
      <c r="S536" s="96"/>
    </row>
    <row r="537" spans="1:19" ht="15.75" thickBot="1" x14ac:dyDescent="0.3">
      <c r="A537" s="97"/>
      <c r="B537" s="100"/>
      <c r="C537" s="98"/>
      <c r="D537" s="111"/>
      <c r="E537" s="111"/>
      <c r="F537" s="111"/>
      <c r="G537" s="100"/>
      <c r="H537" s="99"/>
      <c r="I537" s="158">
        <f>IF(G537=Precios!$BX$4,Precios!$BY$4,IF(G537=Precios!$BX$5,Precios!$BY$5,IF(G537=Precios!$BX$6,Precios!$BY$6,IF(G537=Precios!$BX$7,Precios!$BY$7,IF(G537=Precios!$BX$8,Precios!$BY$8,IF(G537=Precios!$BX$9,Precios!$BY$9,IF(G537=Precios!$BX$10,Precios!$BY$10,IF(G537=Precios!$BX$11,Precios!$BY$11,IF(G537=Precios!$BX$12,Precios!$BY$12,IF(G537=Precios!$BX$13,Precios!$BY$13,IF(G537=Precios!$BX$14,Precios!$BY$14,IF(G537=Precios!$BX$15,Precios!$BY$15,IF(G537=Precios!$BX$16,Precios!$BY$16,IF(G537=Precios!$BX$17,Precios!$BY$17,IF(G537=Precios!$BX$18,Precios!$BY$18,0)))))))))))))))</f>
        <v>0</v>
      </c>
      <c r="J537" s="100"/>
      <c r="K537" s="101">
        <f>IF(J537=1,I537,IF(J537=2,I537*(1-Precios!$CB$3),0))</f>
        <v>0</v>
      </c>
      <c r="L537" s="101">
        <f t="shared" si="57"/>
        <v>0</v>
      </c>
      <c r="M537" s="102"/>
      <c r="N537" s="103"/>
      <c r="O537" s="103"/>
      <c r="P537" s="103"/>
      <c r="Q537" s="103"/>
      <c r="R537" s="103"/>
      <c r="S537" s="104"/>
    </row>
    <row r="538" spans="1:19" x14ac:dyDescent="0.25">
      <c r="A538" s="84"/>
      <c r="B538" s="87"/>
      <c r="C538" s="85"/>
      <c r="D538" s="109"/>
      <c r="E538" s="109"/>
      <c r="F538" s="109"/>
      <c r="G538" s="87"/>
      <c r="H538" s="86"/>
      <c r="I538" s="156">
        <f>IF(G538=Precios!$BX$4,Precios!$BY$4,IF(G538=Precios!$BX$5,Precios!$BY$5,IF(G538=Precios!$BX$6,Precios!$BY$6,IF(G538=Precios!$BX$7,Precios!$BY$7,IF(G538=Precios!$BX$8,Precios!$BY$8,IF(G538=Precios!$BX$9,Precios!$BY$9,IF(G538=Precios!$BX$10,Precios!$BY$10,IF(G538=Precios!$BX$11,Precios!$BY$11,IF(G538=Precios!$BX$12,Precios!$BY$12,IF(G538=Precios!$BX$13,Precios!$BY$13,IF(G538=Precios!$BX$14,Precios!$BY$14,IF(G538=Precios!$BX$15,Precios!$BY$15,IF(G538=Precios!$BX$16,Precios!$BY$16,IF(G538=Precios!$BX$17,Precios!$BY$17,IF(G538=Precios!$BX$18,Precios!$BY$18,0)))))))))))))))</f>
        <v>0</v>
      </c>
      <c r="J538" s="87"/>
      <c r="K538" s="88">
        <f>IF(J538=1,I538,IF(J538=2,I538*(1-Precios!$CB$3),0))</f>
        <v>0</v>
      </c>
      <c r="L538" s="88">
        <f t="shared" si="57"/>
        <v>0</v>
      </c>
      <c r="M538" s="89">
        <f>+SUM(L538:L540)</f>
        <v>0</v>
      </c>
      <c r="N538" s="90">
        <f>IF(J538=1,(+M538*Precios!$BZ$3),0)</f>
        <v>0</v>
      </c>
      <c r="O538" s="91">
        <f>+M538-N538</f>
        <v>0</v>
      </c>
      <c r="P538" s="92"/>
      <c r="Q538" s="93">
        <f>+O538-P538</f>
        <v>0</v>
      </c>
      <c r="R538" s="94">
        <f>IF(J538=1,0,Q538)</f>
        <v>0</v>
      </c>
      <c r="S538" s="145">
        <f>IF(J538=2,0,Q538)</f>
        <v>0</v>
      </c>
    </row>
    <row r="539" spans="1:19" x14ac:dyDescent="0.25">
      <c r="A539" s="95"/>
      <c r="B539" s="32"/>
      <c r="C539" s="26"/>
      <c r="D539" s="110"/>
      <c r="E539" s="110"/>
      <c r="F539" s="110"/>
      <c r="G539" s="32"/>
      <c r="H539" s="34"/>
      <c r="I539" s="157">
        <f>IF(G539=Precios!$BX$4,Precios!$BY$4,IF(G539=Precios!$BX$5,Precios!$BY$5,IF(G539=Precios!$BX$6,Precios!$BY$6,IF(G539=Precios!$BX$7,Precios!$BY$7,IF(G539=Precios!$BX$8,Precios!$BY$8,IF(G539=Precios!$BX$9,Precios!$BY$9,IF(G539=Precios!$BX$10,Precios!$BY$10,IF(G539=Precios!$BX$11,Precios!$BY$11,IF(G539=Precios!$BX$12,Precios!$BY$12,IF(G539=Precios!$BX$13,Precios!$BY$13,IF(G539=Precios!$BX$14,Precios!$BY$14,IF(G539=Precios!$BX$15,Precios!$BY$15,IF(G539=Precios!$BX$16,Precios!$BY$16,IF(G539=Precios!$BX$17,Precios!$BY$17,IF(G539=Precios!$BX$18,Precios!$BY$18,0)))))))))))))))</f>
        <v>0</v>
      </c>
      <c r="J539" s="32"/>
      <c r="K539" s="82">
        <f>IF(J539=1,I539,IF(J539=2,I539*(1-Precios!$CB$3),0))</f>
        <v>0</v>
      </c>
      <c r="L539" s="82">
        <f t="shared" si="57"/>
        <v>0</v>
      </c>
      <c r="M539" s="33"/>
      <c r="N539" s="28"/>
      <c r="O539" s="28"/>
      <c r="P539" s="28"/>
      <c r="Q539" s="28"/>
      <c r="R539" s="28"/>
      <c r="S539" s="96"/>
    </row>
    <row r="540" spans="1:19" ht="15.75" thickBot="1" x14ac:dyDescent="0.3">
      <c r="A540" s="97"/>
      <c r="B540" s="100"/>
      <c r="C540" s="98"/>
      <c r="D540" s="111"/>
      <c r="E540" s="111"/>
      <c r="F540" s="111"/>
      <c r="G540" s="100"/>
      <c r="H540" s="99"/>
      <c r="I540" s="158">
        <f>IF(G540=Precios!$BX$4,Precios!$BY$4,IF(G540=Precios!$BX$5,Precios!$BY$5,IF(G540=Precios!$BX$6,Precios!$BY$6,IF(G540=Precios!$BX$7,Precios!$BY$7,IF(G540=Precios!$BX$8,Precios!$BY$8,IF(G540=Precios!$BX$9,Precios!$BY$9,IF(G540=Precios!$BX$10,Precios!$BY$10,IF(G540=Precios!$BX$11,Precios!$BY$11,IF(G540=Precios!$BX$12,Precios!$BY$12,IF(G540=Precios!$BX$13,Precios!$BY$13,IF(G540=Precios!$BX$14,Precios!$BY$14,IF(G540=Precios!$BX$15,Precios!$BY$15,IF(G540=Precios!$BX$16,Precios!$BY$16,IF(G540=Precios!$BX$17,Precios!$BY$17,IF(G540=Precios!$BX$18,Precios!$BY$18,0)))))))))))))))</f>
        <v>0</v>
      </c>
      <c r="J540" s="100"/>
      <c r="K540" s="101">
        <f>IF(J540=1,I540,IF(J540=2,I540*(1-Precios!$CB$3),0))</f>
        <v>0</v>
      </c>
      <c r="L540" s="101">
        <f t="shared" si="57"/>
        <v>0</v>
      </c>
      <c r="M540" s="102"/>
      <c r="N540" s="103"/>
      <c r="O540" s="103"/>
      <c r="P540" s="103"/>
      <c r="Q540" s="103"/>
      <c r="R540" s="103"/>
      <c r="S540" s="104"/>
    </row>
    <row r="541" spans="1:19" x14ac:dyDescent="0.25">
      <c r="A541" s="84"/>
      <c r="B541" s="87"/>
      <c r="C541" s="85"/>
      <c r="D541" s="109"/>
      <c r="E541" s="109"/>
      <c r="F541" s="109"/>
      <c r="G541" s="87"/>
      <c r="H541" s="86"/>
      <c r="I541" s="156">
        <f>IF(G541=Precios!$BX$4,Precios!$BY$4,IF(G541=Precios!$BX$5,Precios!$BY$5,IF(G541=Precios!$BX$6,Precios!$BY$6,IF(G541=Precios!$BX$7,Precios!$BY$7,IF(G541=Precios!$BX$8,Precios!$BY$8,IF(G541=Precios!$BX$9,Precios!$BY$9,IF(G541=Precios!$BX$10,Precios!$BY$10,IF(G541=Precios!$BX$11,Precios!$BY$11,IF(G541=Precios!$BX$12,Precios!$BY$12,IF(G541=Precios!$BX$13,Precios!$BY$13,IF(G541=Precios!$BX$14,Precios!$BY$14,IF(G541=Precios!$BX$15,Precios!$BY$15,IF(G541=Precios!$BX$16,Precios!$BY$16,IF(G541=Precios!$BX$17,Precios!$BY$17,IF(G541=Precios!$BX$18,Precios!$BY$18,0)))))))))))))))</f>
        <v>0</v>
      </c>
      <c r="J541" s="87"/>
      <c r="K541" s="88">
        <f>IF(J541=1,I541,IF(J541=2,I541*(1-Precios!$CB$3),0))</f>
        <v>0</v>
      </c>
      <c r="L541" s="88">
        <f t="shared" ref="L541:L546" si="59">+H541*K541</f>
        <v>0</v>
      </c>
      <c r="M541" s="89">
        <f>+SUM(L541:L543)</f>
        <v>0</v>
      </c>
      <c r="N541" s="90">
        <f>IF(J541=1,(+M541*Precios!$BZ$3),0)</f>
        <v>0</v>
      </c>
      <c r="O541" s="91">
        <f>+M541-N541</f>
        <v>0</v>
      </c>
      <c r="P541" s="92"/>
      <c r="Q541" s="93">
        <f>+O541-P541</f>
        <v>0</v>
      </c>
      <c r="R541" s="94">
        <f>IF(J541=1,0,Q541)</f>
        <v>0</v>
      </c>
      <c r="S541" s="145">
        <f>IF(J541=2,0,Q541)</f>
        <v>0</v>
      </c>
    </row>
    <row r="542" spans="1:19" x14ac:dyDescent="0.25">
      <c r="A542" s="95"/>
      <c r="B542" s="32"/>
      <c r="C542" s="26"/>
      <c r="D542" s="110"/>
      <c r="E542" s="110"/>
      <c r="F542" s="110"/>
      <c r="G542" s="32"/>
      <c r="H542" s="34"/>
      <c r="I542" s="157">
        <f>IF(G542=Precios!$BX$4,Precios!$BY$4,IF(G542=Precios!$BX$5,Precios!$BY$5,IF(G542=Precios!$BX$6,Precios!$BY$6,IF(G542=Precios!$BX$7,Precios!$BY$7,IF(G542=Precios!$BX$8,Precios!$BY$8,IF(G542=Precios!$BX$9,Precios!$BY$9,IF(G542=Precios!$BX$10,Precios!$BY$10,IF(G542=Precios!$BX$11,Precios!$BY$11,IF(G542=Precios!$BX$12,Precios!$BY$12,IF(G542=Precios!$BX$13,Precios!$BY$13,IF(G542=Precios!$BX$14,Precios!$BY$14,IF(G542=Precios!$BX$15,Precios!$BY$15,IF(G542=Precios!$BX$16,Precios!$BY$16,IF(G542=Precios!$BX$17,Precios!$BY$17,IF(G542=Precios!$BX$18,Precios!$BY$18,0)))))))))))))))</f>
        <v>0</v>
      </c>
      <c r="J542" s="32"/>
      <c r="K542" s="82">
        <f>IF(J542=1,I542,IF(J542=2,I542*(1-Precios!$CB$3),0))</f>
        <v>0</v>
      </c>
      <c r="L542" s="82">
        <f t="shared" si="59"/>
        <v>0</v>
      </c>
      <c r="M542" s="33"/>
      <c r="N542" s="28"/>
      <c r="O542" s="28"/>
      <c r="P542" s="28"/>
      <c r="Q542" s="28"/>
      <c r="R542" s="28"/>
      <c r="S542" s="96"/>
    </row>
    <row r="543" spans="1:19" ht="15.75" thickBot="1" x14ac:dyDescent="0.3">
      <c r="A543" s="97"/>
      <c r="B543" s="100"/>
      <c r="C543" s="98"/>
      <c r="D543" s="111"/>
      <c r="E543" s="111"/>
      <c r="F543" s="111"/>
      <c r="G543" s="100"/>
      <c r="H543" s="99"/>
      <c r="I543" s="158">
        <f>IF(G543=Precios!$BX$4,Precios!$BY$4,IF(G543=Precios!$BX$5,Precios!$BY$5,IF(G543=Precios!$BX$6,Precios!$BY$6,IF(G543=Precios!$BX$7,Precios!$BY$7,IF(G543=Precios!$BX$8,Precios!$BY$8,IF(G543=Precios!$BX$9,Precios!$BY$9,IF(G543=Precios!$BX$10,Precios!$BY$10,IF(G543=Precios!$BX$11,Precios!$BY$11,IF(G543=Precios!$BX$12,Precios!$BY$12,IF(G543=Precios!$BX$13,Precios!$BY$13,IF(G543=Precios!$BX$14,Precios!$BY$14,IF(G543=Precios!$BX$15,Precios!$BY$15,IF(G543=Precios!$BX$16,Precios!$BY$16,IF(G543=Precios!$BX$17,Precios!$BY$17,IF(G543=Precios!$BX$18,Precios!$BY$18,0)))))))))))))))</f>
        <v>0</v>
      </c>
      <c r="J543" s="100"/>
      <c r="K543" s="101">
        <f>IF(J543=1,I543,IF(J543=2,I543*(1-Precios!$CB$3),0))</f>
        <v>0</v>
      </c>
      <c r="L543" s="101">
        <f t="shared" si="59"/>
        <v>0</v>
      </c>
      <c r="M543" s="102"/>
      <c r="N543" s="103"/>
      <c r="O543" s="103"/>
      <c r="P543" s="103"/>
      <c r="Q543" s="103"/>
      <c r="R543" s="103"/>
      <c r="S543" s="104"/>
    </row>
    <row r="544" spans="1:19" x14ac:dyDescent="0.25">
      <c r="A544" s="84"/>
      <c r="B544" s="87"/>
      <c r="C544" s="85"/>
      <c r="D544" s="109"/>
      <c r="E544" s="109"/>
      <c r="F544" s="109"/>
      <c r="G544" s="87"/>
      <c r="H544" s="86"/>
      <c r="I544" s="156">
        <f>IF(G544=Precios!$BX$4,Precios!$BY$4,IF(G544=Precios!$BX$5,Precios!$BY$5,IF(G544=Precios!$BX$6,Precios!$BY$6,IF(G544=Precios!$BX$7,Precios!$BY$7,IF(G544=Precios!$BX$8,Precios!$BY$8,IF(G544=Precios!$BX$9,Precios!$BY$9,IF(G544=Precios!$BX$10,Precios!$BY$10,IF(G544=Precios!$BX$11,Precios!$BY$11,IF(G544=Precios!$BX$12,Precios!$BY$12,IF(G544=Precios!$BX$13,Precios!$BY$13,IF(G544=Precios!$BX$14,Precios!$BY$14,IF(G544=Precios!$BX$15,Precios!$BY$15,IF(G544=Precios!$BX$16,Precios!$BY$16,IF(G544=Precios!$BX$17,Precios!$BY$17,IF(G544=Precios!$BX$18,Precios!$BY$18,0)))))))))))))))</f>
        <v>0</v>
      </c>
      <c r="J544" s="87"/>
      <c r="K544" s="88">
        <f>IF(J544=1,I544,IF(J544=2,I544*(1-Precios!$CB$3),0))</f>
        <v>0</v>
      </c>
      <c r="L544" s="88">
        <f t="shared" si="59"/>
        <v>0</v>
      </c>
      <c r="M544" s="89">
        <f>+SUM(L544:L546)</f>
        <v>0</v>
      </c>
      <c r="N544" s="90">
        <f>IF(J544=1,(+M544*Precios!$BZ$3),0)</f>
        <v>0</v>
      </c>
      <c r="O544" s="91">
        <f>+M544-N544</f>
        <v>0</v>
      </c>
      <c r="P544" s="92"/>
      <c r="Q544" s="93">
        <f>+O544-P544</f>
        <v>0</v>
      </c>
      <c r="R544" s="94">
        <f>IF(J544=1,0,Q544)</f>
        <v>0</v>
      </c>
      <c r="S544" s="145">
        <f>IF(J544=2,0,Q544)</f>
        <v>0</v>
      </c>
    </row>
    <row r="545" spans="1:19" x14ac:dyDescent="0.25">
      <c r="A545" s="95"/>
      <c r="B545" s="32"/>
      <c r="C545" s="26"/>
      <c r="D545" s="110"/>
      <c r="E545" s="110"/>
      <c r="F545" s="110"/>
      <c r="G545" s="32"/>
      <c r="H545" s="34"/>
      <c r="I545" s="157">
        <f>IF(G545=Precios!$BX$4,Precios!$BY$4,IF(G545=Precios!$BX$5,Precios!$BY$5,IF(G545=Precios!$BX$6,Precios!$BY$6,IF(G545=Precios!$BX$7,Precios!$BY$7,IF(G545=Precios!$BX$8,Precios!$BY$8,IF(G545=Precios!$BX$9,Precios!$BY$9,IF(G545=Precios!$BX$10,Precios!$BY$10,IF(G545=Precios!$BX$11,Precios!$BY$11,IF(G545=Precios!$BX$12,Precios!$BY$12,IF(G545=Precios!$BX$13,Precios!$BY$13,IF(G545=Precios!$BX$14,Precios!$BY$14,IF(G545=Precios!$BX$15,Precios!$BY$15,IF(G545=Precios!$BX$16,Precios!$BY$16,IF(G545=Precios!$BX$17,Precios!$BY$17,IF(G545=Precios!$BX$18,Precios!$BY$18,0)))))))))))))))</f>
        <v>0</v>
      </c>
      <c r="J545" s="32"/>
      <c r="K545" s="82">
        <f>IF(J545=1,I545,IF(J545=2,I545*(1-Precios!$CB$3),0))</f>
        <v>0</v>
      </c>
      <c r="L545" s="82">
        <f t="shared" si="59"/>
        <v>0</v>
      </c>
      <c r="M545" s="33"/>
      <c r="N545" s="28"/>
      <c r="O545" s="28"/>
      <c r="P545" s="28"/>
      <c r="Q545" s="28"/>
      <c r="R545" s="28"/>
      <c r="S545" s="96"/>
    </row>
    <row r="546" spans="1:19" ht="15.75" thickBot="1" x14ac:dyDescent="0.3">
      <c r="A546" s="97"/>
      <c r="B546" s="100"/>
      <c r="C546" s="98"/>
      <c r="D546" s="111"/>
      <c r="E546" s="111"/>
      <c r="F546" s="111"/>
      <c r="G546" s="100"/>
      <c r="H546" s="99"/>
      <c r="I546" s="158">
        <f>IF(G546=Precios!$BX$4,Precios!$BY$4,IF(G546=Precios!$BX$5,Precios!$BY$5,IF(G546=Precios!$BX$6,Precios!$BY$6,IF(G546=Precios!$BX$7,Precios!$BY$7,IF(G546=Precios!$BX$8,Precios!$BY$8,IF(G546=Precios!$BX$9,Precios!$BY$9,IF(G546=Precios!$BX$10,Precios!$BY$10,IF(G546=Precios!$BX$11,Precios!$BY$11,IF(G546=Precios!$BX$12,Precios!$BY$12,IF(G546=Precios!$BX$13,Precios!$BY$13,IF(G546=Precios!$BX$14,Precios!$BY$14,IF(G546=Precios!$BX$15,Precios!$BY$15,IF(G546=Precios!$BX$16,Precios!$BY$16,IF(G546=Precios!$BX$17,Precios!$BY$17,IF(G546=Precios!$BX$18,Precios!$BY$18,0)))))))))))))))</f>
        <v>0</v>
      </c>
      <c r="J546" s="100"/>
      <c r="K546" s="101">
        <f>IF(J546=1,I546,IF(J546=2,I546*(1-Precios!$CB$3),0))</f>
        <v>0</v>
      </c>
      <c r="L546" s="101">
        <f t="shared" si="59"/>
        <v>0</v>
      </c>
      <c r="M546" s="102"/>
      <c r="N546" s="103"/>
      <c r="O546" s="103"/>
      <c r="P546" s="103"/>
      <c r="Q546" s="103"/>
      <c r="R546" s="103"/>
      <c r="S546" s="104"/>
    </row>
    <row r="547" spans="1:19" x14ac:dyDescent="0.25">
      <c r="A547" s="84"/>
      <c r="B547" s="87"/>
      <c r="C547" s="85"/>
      <c r="D547" s="109"/>
      <c r="E547" s="109"/>
      <c r="F547" s="109"/>
      <c r="G547" s="87"/>
      <c r="H547" s="86"/>
      <c r="I547" s="156">
        <f>IF(G547=Precios!$BX$4,Precios!$BY$4,IF(G547=Precios!$BX$5,Precios!$BY$5,IF(G547=Precios!$BX$6,Precios!$BY$6,IF(G547=Precios!$BX$7,Precios!$BY$7,IF(G547=Precios!$BX$8,Precios!$BY$8,IF(G547=Precios!$BX$9,Precios!$BY$9,IF(G547=Precios!$BX$10,Precios!$BY$10,IF(G547=Precios!$BX$11,Precios!$BY$11,IF(G547=Precios!$BX$12,Precios!$BY$12,IF(G547=Precios!$BX$13,Precios!$BY$13,IF(G547=Precios!$BX$14,Precios!$BY$14,IF(G547=Precios!$BX$15,Precios!$BY$15,IF(G547=Precios!$BX$16,Precios!$BY$16,IF(G547=Precios!$BX$17,Precios!$BY$17,IF(G547=Precios!$BX$18,Precios!$BY$18,0)))))))))))))))</f>
        <v>0</v>
      </c>
      <c r="J547" s="87"/>
      <c r="K547" s="88">
        <f>IF(J547=1,I547,IF(J547=2,I547*(1-Precios!$CB$3),0))</f>
        <v>0</v>
      </c>
      <c r="L547" s="88">
        <f t="shared" ref="L547:L549" si="60">+H547*K547</f>
        <v>0</v>
      </c>
      <c r="M547" s="89">
        <f>+SUM(L547:L549)</f>
        <v>0</v>
      </c>
      <c r="N547" s="90">
        <f>IF(J547=1,(+M547*Precios!$BZ$3),0)</f>
        <v>0</v>
      </c>
      <c r="O547" s="91">
        <f>+M547-N547</f>
        <v>0</v>
      </c>
      <c r="P547" s="92"/>
      <c r="Q547" s="93">
        <f>+O547-P547</f>
        <v>0</v>
      </c>
      <c r="R547" s="94">
        <f>IF(J547=1,0,Q547)</f>
        <v>0</v>
      </c>
      <c r="S547" s="145">
        <f>IF(J547=2,0,Q547)</f>
        <v>0</v>
      </c>
    </row>
    <row r="548" spans="1:19" x14ac:dyDescent="0.25">
      <c r="A548" s="95"/>
      <c r="B548" s="32"/>
      <c r="C548" s="26"/>
      <c r="D548" s="110"/>
      <c r="E548" s="110"/>
      <c r="F548" s="110"/>
      <c r="G548" s="32"/>
      <c r="H548" s="34"/>
      <c r="I548" s="157">
        <f>IF(G548=Precios!$BX$4,Precios!$BY$4,IF(G548=Precios!$BX$5,Precios!$BY$5,IF(G548=Precios!$BX$6,Precios!$BY$6,IF(G548=Precios!$BX$7,Precios!$BY$7,IF(G548=Precios!$BX$8,Precios!$BY$8,IF(G548=Precios!$BX$9,Precios!$BY$9,IF(G548=Precios!$BX$10,Precios!$BY$10,IF(G548=Precios!$BX$11,Precios!$BY$11,IF(G548=Precios!$BX$12,Precios!$BY$12,IF(G548=Precios!$BX$13,Precios!$BY$13,IF(G548=Precios!$BX$14,Precios!$BY$14,IF(G548=Precios!$BX$15,Precios!$BY$15,IF(G548=Precios!$BX$16,Precios!$BY$16,IF(G548=Precios!$BX$17,Precios!$BY$17,IF(G548=Precios!$BX$18,Precios!$BY$18,0)))))))))))))))</f>
        <v>0</v>
      </c>
      <c r="J548" s="32"/>
      <c r="K548" s="82">
        <f>IF(J548=1,I548,IF(J548=2,I548*(1-Precios!$CB$3),0))</f>
        <v>0</v>
      </c>
      <c r="L548" s="82">
        <f t="shared" si="60"/>
        <v>0</v>
      </c>
      <c r="M548" s="33"/>
      <c r="N548" s="28"/>
      <c r="O548" s="28"/>
      <c r="P548" s="28"/>
      <c r="Q548" s="28"/>
      <c r="R548" s="28"/>
      <c r="S548" s="96"/>
    </row>
    <row r="549" spans="1:19" ht="15.75" thickBot="1" x14ac:dyDescent="0.3">
      <c r="A549" s="97"/>
      <c r="B549" s="100"/>
      <c r="C549" s="98"/>
      <c r="D549" s="111"/>
      <c r="E549" s="111"/>
      <c r="F549" s="111"/>
      <c r="G549" s="100"/>
      <c r="H549" s="99"/>
      <c r="I549" s="158">
        <f>IF(G549=Precios!$BX$4,Precios!$BY$4,IF(G549=Precios!$BX$5,Precios!$BY$5,IF(G549=Precios!$BX$6,Precios!$BY$6,IF(G549=Precios!$BX$7,Precios!$BY$7,IF(G549=Precios!$BX$8,Precios!$BY$8,IF(G549=Precios!$BX$9,Precios!$BY$9,IF(G549=Precios!$BX$10,Precios!$BY$10,IF(G549=Precios!$BX$11,Precios!$BY$11,IF(G549=Precios!$BX$12,Precios!$BY$12,IF(G549=Precios!$BX$13,Precios!$BY$13,IF(G549=Precios!$BX$14,Precios!$BY$14,IF(G549=Precios!$BX$15,Precios!$BY$15,IF(G549=Precios!$BX$16,Precios!$BY$16,IF(G549=Precios!$BX$17,Precios!$BY$17,IF(G549=Precios!$BX$18,Precios!$BY$18,0)))))))))))))))</f>
        <v>0</v>
      </c>
      <c r="J549" s="100"/>
      <c r="K549" s="101">
        <f>IF(J549=1,I549,IF(J549=2,I549*(1-Precios!$CB$3),0))</f>
        <v>0</v>
      </c>
      <c r="L549" s="101">
        <f t="shared" si="60"/>
        <v>0</v>
      </c>
      <c r="M549" s="102"/>
      <c r="N549" s="103"/>
      <c r="O549" s="103"/>
      <c r="P549" s="103"/>
      <c r="Q549" s="103"/>
      <c r="R549" s="103"/>
      <c r="S549" s="104"/>
    </row>
    <row r="550" spans="1:19" x14ac:dyDescent="0.25">
      <c r="A550" s="84"/>
      <c r="B550" s="87"/>
      <c r="C550" s="85"/>
      <c r="D550" s="109"/>
      <c r="E550" s="109"/>
      <c r="F550" s="109"/>
      <c r="G550" s="87"/>
      <c r="H550" s="86"/>
      <c r="I550" s="156">
        <f>IF(G550=Precios!$BX$4,Precios!$BY$4,IF(G550=Precios!$BX$5,Precios!$BY$5,IF(G550=Precios!$BX$6,Precios!$BY$6,IF(G550=Precios!$BX$7,Precios!$BY$7,IF(G550=Precios!$BX$8,Precios!$BY$8,IF(G550=Precios!$BX$9,Precios!$BY$9,IF(G550=Precios!$BX$10,Precios!$BY$10,IF(G550=Precios!$BX$11,Precios!$BY$11,IF(G550=Precios!$BX$12,Precios!$BY$12,IF(G550=Precios!$BX$13,Precios!$BY$13,IF(G550=Precios!$BX$14,Precios!$BY$14,IF(G550=Precios!$BX$15,Precios!$BY$15,IF(G550=Precios!$BX$16,Precios!$BY$16,IF(G550=Precios!$BX$17,Precios!$BY$17,IF(G550=Precios!$BX$18,Precios!$BY$18,0)))))))))))))))</f>
        <v>0</v>
      </c>
      <c r="J550" s="87"/>
      <c r="K550" s="88">
        <f>IF(J550=1,I550,IF(J550=2,I550*(1-Precios!$CB$3),0))</f>
        <v>0</v>
      </c>
      <c r="L550" s="88">
        <f t="shared" si="57"/>
        <v>0</v>
      </c>
      <c r="M550" s="89">
        <f>+SUM(L550:L552)</f>
        <v>0</v>
      </c>
      <c r="N550" s="90">
        <f>IF(J550=1,(+M550*Precios!$BZ$3),0)</f>
        <v>0</v>
      </c>
      <c r="O550" s="91">
        <f>+M550-N550</f>
        <v>0</v>
      </c>
      <c r="P550" s="92"/>
      <c r="Q550" s="93">
        <f>+O550-P550</f>
        <v>0</v>
      </c>
      <c r="R550" s="94">
        <f>IF(J550=1,0,Q550)</f>
        <v>0</v>
      </c>
      <c r="S550" s="145">
        <f>IF(J550=2,0,Q550)</f>
        <v>0</v>
      </c>
    </row>
    <row r="551" spans="1:19" x14ac:dyDescent="0.25">
      <c r="A551" s="95"/>
      <c r="B551" s="32"/>
      <c r="C551" s="26"/>
      <c r="D551" s="110"/>
      <c r="E551" s="110"/>
      <c r="F551" s="110"/>
      <c r="G551" s="32"/>
      <c r="H551" s="34"/>
      <c r="I551" s="157">
        <f>IF(G551=Precios!$BX$4,Precios!$BY$4,IF(G551=Precios!$BX$5,Precios!$BY$5,IF(G551=Precios!$BX$6,Precios!$BY$6,IF(G551=Precios!$BX$7,Precios!$BY$7,IF(G551=Precios!$BX$8,Precios!$BY$8,IF(G551=Precios!$BX$9,Precios!$BY$9,IF(G551=Precios!$BX$10,Precios!$BY$10,IF(G551=Precios!$BX$11,Precios!$BY$11,IF(G551=Precios!$BX$12,Precios!$BY$12,IF(G551=Precios!$BX$13,Precios!$BY$13,IF(G551=Precios!$BX$14,Precios!$BY$14,IF(G551=Precios!$BX$15,Precios!$BY$15,IF(G551=Precios!$BX$16,Precios!$BY$16,IF(G551=Precios!$BX$17,Precios!$BY$17,IF(G551=Precios!$BX$18,Precios!$BY$18,0)))))))))))))))</f>
        <v>0</v>
      </c>
      <c r="J551" s="32"/>
      <c r="K551" s="82">
        <f>IF(J551=1,I551,IF(J551=2,I551*(1-Precios!$CB$3),0))</f>
        <v>0</v>
      </c>
      <c r="L551" s="82">
        <f t="shared" si="57"/>
        <v>0</v>
      </c>
      <c r="M551" s="33"/>
      <c r="N551" s="28"/>
      <c r="O551" s="28"/>
      <c r="P551" s="28"/>
      <c r="Q551" s="28"/>
      <c r="R551" s="28"/>
      <c r="S551" s="96"/>
    </row>
    <row r="552" spans="1:19" ht="15.75" thickBot="1" x14ac:dyDescent="0.3">
      <c r="A552" s="97"/>
      <c r="B552" s="100"/>
      <c r="C552" s="98"/>
      <c r="D552" s="111"/>
      <c r="E552" s="111"/>
      <c r="F552" s="111"/>
      <c r="G552" s="100"/>
      <c r="H552" s="99"/>
      <c r="I552" s="158">
        <f>IF(G552=Precios!$BX$4,Precios!$BY$4,IF(G552=Precios!$BX$5,Precios!$BY$5,IF(G552=Precios!$BX$6,Precios!$BY$6,IF(G552=Precios!$BX$7,Precios!$BY$7,IF(G552=Precios!$BX$8,Precios!$BY$8,IF(G552=Precios!$BX$9,Precios!$BY$9,IF(G552=Precios!$BX$10,Precios!$BY$10,IF(G552=Precios!$BX$11,Precios!$BY$11,IF(G552=Precios!$BX$12,Precios!$BY$12,IF(G552=Precios!$BX$13,Precios!$BY$13,IF(G552=Precios!$BX$14,Precios!$BY$14,IF(G552=Precios!$BX$15,Precios!$BY$15,IF(G552=Precios!$BX$16,Precios!$BY$16,IF(G552=Precios!$BX$17,Precios!$BY$17,IF(G552=Precios!$BX$18,Precios!$BY$18,0)))))))))))))))</f>
        <v>0</v>
      </c>
      <c r="J552" s="100"/>
      <c r="K552" s="101">
        <f>IF(J552=1,I552,IF(J552=2,I552*(1-Precios!$CB$3),0))</f>
        <v>0</v>
      </c>
      <c r="L552" s="101">
        <f t="shared" si="57"/>
        <v>0</v>
      </c>
      <c r="M552" s="102"/>
      <c r="N552" s="103"/>
      <c r="O552" s="103"/>
      <c r="P552" s="103"/>
      <c r="Q552" s="103"/>
      <c r="R552" s="103"/>
      <c r="S552" s="104"/>
    </row>
    <row r="553" spans="1:19" x14ac:dyDescent="0.25">
      <c r="A553" s="84"/>
      <c r="B553" s="87"/>
      <c r="C553" s="85"/>
      <c r="D553" s="109"/>
      <c r="E553" s="109"/>
      <c r="F553" s="109"/>
      <c r="G553" s="87"/>
      <c r="H553" s="86"/>
      <c r="I553" s="156">
        <f>IF(G553=Precios!$BX$4,Precios!$BY$4,IF(G553=Precios!$BX$5,Precios!$BY$5,IF(G553=Precios!$BX$6,Precios!$BY$6,IF(G553=Precios!$BX$7,Precios!$BY$7,IF(G553=Precios!$BX$8,Precios!$BY$8,IF(G553=Precios!$BX$9,Precios!$BY$9,IF(G553=Precios!$BX$10,Precios!$BY$10,IF(G553=Precios!$BX$11,Precios!$BY$11,IF(G553=Precios!$BX$12,Precios!$BY$12,IF(G553=Precios!$BX$13,Precios!$BY$13,IF(G553=Precios!$BX$14,Precios!$BY$14,IF(G553=Precios!$BX$15,Precios!$BY$15,IF(G553=Precios!$BX$16,Precios!$BY$16,IF(G553=Precios!$BX$17,Precios!$BY$17,IF(G553=Precios!$BX$18,Precios!$BY$18,0)))))))))))))))</f>
        <v>0</v>
      </c>
      <c r="J553" s="87"/>
      <c r="K553" s="88">
        <f>IF(J553=1,I553,IF(J553=2,I553*(1-Precios!$CB$3),0))</f>
        <v>0</v>
      </c>
      <c r="L553" s="88">
        <f t="shared" si="56"/>
        <v>0</v>
      </c>
      <c r="M553" s="89">
        <f>+SUM(L553:L555)</f>
        <v>0</v>
      </c>
      <c r="N553" s="90">
        <f>IF(J553=1,(+M553*Precios!$BZ$3),0)</f>
        <v>0</v>
      </c>
      <c r="O553" s="91">
        <f>+M553-N553</f>
        <v>0</v>
      </c>
      <c r="P553" s="92"/>
      <c r="Q553" s="93">
        <f>+O553-P553</f>
        <v>0</v>
      </c>
      <c r="R553" s="94">
        <f>IF(J553=1,0,Q553)</f>
        <v>0</v>
      </c>
      <c r="S553" s="145">
        <f>IF(J553=2,0,Q553)</f>
        <v>0</v>
      </c>
    </row>
    <row r="554" spans="1:19" x14ac:dyDescent="0.25">
      <c r="A554" s="95"/>
      <c r="B554" s="32"/>
      <c r="C554" s="26"/>
      <c r="D554" s="110"/>
      <c r="E554" s="110"/>
      <c r="F554" s="110"/>
      <c r="G554" s="32"/>
      <c r="H554" s="34"/>
      <c r="I554" s="157">
        <f>IF(G554=Precios!$BX$4,Precios!$BY$4,IF(G554=Precios!$BX$5,Precios!$BY$5,IF(G554=Precios!$BX$6,Precios!$BY$6,IF(G554=Precios!$BX$7,Precios!$BY$7,IF(G554=Precios!$BX$8,Precios!$BY$8,IF(G554=Precios!$BX$9,Precios!$BY$9,IF(G554=Precios!$BX$10,Precios!$BY$10,IF(G554=Precios!$BX$11,Precios!$BY$11,IF(G554=Precios!$BX$12,Precios!$BY$12,IF(G554=Precios!$BX$13,Precios!$BY$13,IF(G554=Precios!$BX$14,Precios!$BY$14,IF(G554=Precios!$BX$15,Precios!$BY$15,IF(G554=Precios!$BX$16,Precios!$BY$16,IF(G554=Precios!$BX$17,Precios!$BY$17,IF(G554=Precios!$BX$18,Precios!$BY$18,0)))))))))))))))</f>
        <v>0</v>
      </c>
      <c r="J554" s="32"/>
      <c r="K554" s="82">
        <f>IF(J554=1,I554,IF(J554=2,I554*(1-Precios!$CB$3),0))</f>
        <v>0</v>
      </c>
      <c r="L554" s="82">
        <f t="shared" si="56"/>
        <v>0</v>
      </c>
      <c r="M554" s="33"/>
      <c r="N554" s="28"/>
      <c r="O554" s="28"/>
      <c r="P554" s="28"/>
      <c r="Q554" s="28"/>
      <c r="R554" s="28"/>
      <c r="S554" s="96"/>
    </row>
    <row r="555" spans="1:19" ht="15.75" thickBot="1" x14ac:dyDescent="0.3">
      <c r="A555" s="97"/>
      <c r="B555" s="100"/>
      <c r="C555" s="98"/>
      <c r="D555" s="111"/>
      <c r="E555" s="111"/>
      <c r="F555" s="111"/>
      <c r="G555" s="100"/>
      <c r="H555" s="99"/>
      <c r="I555" s="158">
        <f>IF(G555=Precios!$BX$4,Precios!$BY$4,IF(G555=Precios!$BX$5,Precios!$BY$5,IF(G555=Precios!$BX$6,Precios!$BY$6,IF(G555=Precios!$BX$7,Precios!$BY$7,IF(G555=Precios!$BX$8,Precios!$BY$8,IF(G555=Precios!$BX$9,Precios!$BY$9,IF(G555=Precios!$BX$10,Precios!$BY$10,IF(G555=Precios!$BX$11,Precios!$BY$11,IF(G555=Precios!$BX$12,Precios!$BY$12,IF(G555=Precios!$BX$13,Precios!$BY$13,IF(G555=Precios!$BX$14,Precios!$BY$14,IF(G555=Precios!$BX$15,Precios!$BY$15,IF(G555=Precios!$BX$16,Precios!$BY$16,IF(G555=Precios!$BX$17,Precios!$BY$17,IF(G555=Precios!$BX$18,Precios!$BY$18,0)))))))))))))))</f>
        <v>0</v>
      </c>
      <c r="J555" s="100"/>
      <c r="K555" s="101">
        <f>IF(J555=1,I555,IF(J555=2,I555*(1-Precios!$CB$3),0))</f>
        <v>0</v>
      </c>
      <c r="L555" s="101">
        <f t="shared" si="56"/>
        <v>0</v>
      </c>
      <c r="M555" s="102"/>
      <c r="N555" s="103"/>
      <c r="O555" s="103"/>
      <c r="P555" s="103"/>
      <c r="Q555" s="103"/>
      <c r="R555" s="103"/>
      <c r="S555" s="104"/>
    </row>
    <row r="556" spans="1:19" s="19" customFormat="1" x14ac:dyDescent="0.25">
      <c r="A556" s="105" t="s">
        <v>89</v>
      </c>
      <c r="B556" s="56">
        <f>COUNT(B496:B555)</f>
        <v>5</v>
      </c>
      <c r="C556" s="106"/>
      <c r="D556" s="106"/>
      <c r="E556" s="106"/>
      <c r="F556" s="106"/>
      <c r="G556" s="56"/>
      <c r="H556" s="56">
        <f>+SUM(H496:H555)</f>
        <v>23</v>
      </c>
      <c r="I556" s="160"/>
      <c r="J556" s="56"/>
      <c r="K556" s="55"/>
      <c r="L556" s="55"/>
      <c r="M556" s="55">
        <f t="shared" ref="M556:S556" si="61">SUM(M496:M555)</f>
        <v>10725</v>
      </c>
      <c r="N556" s="55">
        <f t="shared" si="61"/>
        <v>101.22</v>
      </c>
      <c r="O556" s="55">
        <f t="shared" si="61"/>
        <v>10623.78</v>
      </c>
      <c r="P556" s="55">
        <f t="shared" si="61"/>
        <v>200</v>
      </c>
      <c r="Q556" s="55">
        <f t="shared" si="61"/>
        <v>10423.780000000001</v>
      </c>
      <c r="R556" s="55">
        <f t="shared" si="61"/>
        <v>6325</v>
      </c>
      <c r="S556" s="55">
        <f t="shared" si="61"/>
        <v>4098.7800000000007</v>
      </c>
    </row>
    <row r="557" spans="1:19" s="37" customFormat="1" ht="15.75" thickBot="1" x14ac:dyDescent="0.3">
      <c r="A557" s="62" t="s">
        <v>78</v>
      </c>
      <c r="B557" s="48">
        <f>+B495+B556</f>
        <v>45</v>
      </c>
      <c r="C557" s="49"/>
      <c r="D557" s="49"/>
      <c r="E557" s="49"/>
      <c r="F557" s="108"/>
      <c r="G557" s="120"/>
      <c r="H557" s="48">
        <f>+H495+H556</f>
        <v>142</v>
      </c>
      <c r="I557" s="159"/>
      <c r="J557" s="81"/>
      <c r="K557" s="146"/>
      <c r="L557" s="35"/>
      <c r="M557" s="35">
        <f t="shared" ref="M557:S557" si="62">+M495+M556</f>
        <v>60352.368421052641</v>
      </c>
      <c r="N557" s="35">
        <f t="shared" si="62"/>
        <v>504.83157894736848</v>
      </c>
      <c r="O557" s="35">
        <f t="shared" si="62"/>
        <v>59847.536842105263</v>
      </c>
      <c r="P557" s="35">
        <f t="shared" si="62"/>
        <v>500</v>
      </c>
      <c r="Q557" s="35">
        <f t="shared" si="62"/>
        <v>59347.536842105263</v>
      </c>
      <c r="R557" s="35">
        <f t="shared" si="62"/>
        <v>38905</v>
      </c>
      <c r="S557" s="35">
        <f t="shared" si="62"/>
        <v>20442.536842105266</v>
      </c>
    </row>
    <row r="558" spans="1:19" x14ac:dyDescent="0.25">
      <c r="A558" s="84">
        <v>43740</v>
      </c>
      <c r="B558" s="87">
        <v>146</v>
      </c>
      <c r="C558" s="85" t="s">
        <v>159</v>
      </c>
      <c r="D558" s="109" t="s">
        <v>105</v>
      </c>
      <c r="E558" s="109" t="s">
        <v>106</v>
      </c>
      <c r="F558" s="109" t="s">
        <v>107</v>
      </c>
      <c r="G558" s="87">
        <v>102</v>
      </c>
      <c r="H558" s="86">
        <v>2</v>
      </c>
      <c r="I558" s="156">
        <f>IF(G558=Precios!$CG$4,Precios!$CH$4,IF(G558=Precios!$CG$5,Precios!$CH$5,IF(G558=Precios!$CG$6,Precios!$CH$6,IF(G558=Precios!$CG$7,Precios!$CH$7,IF(G558=Precios!$CG$8,Precios!$CH$8,IF(G558=Precios!$CG$9,Precios!$CH$9,IF(G558=Precios!$CG$10,Precios!$CH$10,IF(G558=Precios!$CG$11,Precios!$CH$11,IF(G558=Precios!$CG$12,Precios!$CH$12,IF(G558=Precios!$CG$13,Precios!$CH$13,IF(G558=Precios!$CG$14,Precios!$CH$14,IF(G558=Precios!$CG$15,Precios!$CH$15,IF(G558=Precios!$CG$16,Precios!$CH$16,IF(G558=Precios!$CG$17,Precios!$CH$17,IF(G558=Precios!$CG$18,Precios!$CH$18,0)))))))))))))))</f>
        <v>378.94736842105266</v>
      </c>
      <c r="J558" s="87">
        <v>1</v>
      </c>
      <c r="K558" s="88">
        <f>IF(J558=1,I558,IF(J558=2,I558*(1-Precios!$CK$3),0))</f>
        <v>378.94736842105266</v>
      </c>
      <c r="L558" s="88">
        <f t="shared" ref="L558:L617" si="63">+H558*K558</f>
        <v>757.89473684210532</v>
      </c>
      <c r="M558" s="89">
        <f>+SUM(L558:L560)</f>
        <v>1905.2631578947369</v>
      </c>
      <c r="N558" s="90">
        <f>IF(J558=1,(+M558*Precios!$CI$3),0)</f>
        <v>45.916842105263157</v>
      </c>
      <c r="O558" s="91">
        <f>+M558-N558</f>
        <v>1859.3463157894737</v>
      </c>
      <c r="P558" s="92"/>
      <c r="Q558" s="93">
        <f>+O558-P558</f>
        <v>1859.3463157894737</v>
      </c>
      <c r="R558" s="94">
        <f>IF(J558=1,0,Q558)</f>
        <v>0</v>
      </c>
      <c r="S558" s="145">
        <f>IF(J558=2,0,Q558)</f>
        <v>1859.3463157894737</v>
      </c>
    </row>
    <row r="559" spans="1:19" x14ac:dyDescent="0.25">
      <c r="A559" s="95"/>
      <c r="B559" s="32"/>
      <c r="C559" s="26"/>
      <c r="D559" s="110"/>
      <c r="E559" s="110"/>
      <c r="F559" s="110"/>
      <c r="G559" s="32">
        <v>101</v>
      </c>
      <c r="H559" s="34">
        <v>2</v>
      </c>
      <c r="I559" s="157">
        <f>IF(G559=Precios!$CG$4,Precios!$CH$4,IF(G559=Precios!$CG$5,Precios!$CH$5,IF(G559=Precios!$CG$6,Precios!$CH$6,IF(G559=Precios!$CG$7,Precios!$CH$7,IF(G559=Precios!$CG$8,Precios!$CH$8,IF(G559=Precios!$CG$9,Precios!$CH$9,IF(G559=Precios!$CG$10,Precios!$CH$10,IF(G559=Precios!$CG$11,Precios!$CH$11,IF(G559=Precios!$CG$12,Precios!$CH$12,IF(G559=Precios!$CG$13,Precios!$CH$13,IF(G559=Precios!$CG$14,Precios!$CH$14,IF(G559=Precios!$CG$15,Precios!$CH$15,IF(G559=Precios!$CG$16,Precios!$CH$16,IF(G559=Precios!$CG$17,Precios!$CH$17,IF(G559=Precios!$CG$18,Precios!$CH$18,0)))))))))))))))</f>
        <v>252.63157894736844</v>
      </c>
      <c r="J559" s="32">
        <v>1</v>
      </c>
      <c r="K559" s="82">
        <f>IF(J559=1,I559,IF(J559=2,I559*(1-Precios!$CK$3),0))</f>
        <v>252.63157894736844</v>
      </c>
      <c r="L559" s="82">
        <f t="shared" si="63"/>
        <v>505.26315789473688</v>
      </c>
      <c r="M559" s="33"/>
      <c r="N559" s="28"/>
      <c r="O559" s="28"/>
      <c r="P559" s="28"/>
      <c r="Q559" s="28"/>
      <c r="R559" s="28"/>
      <c r="S559" s="96"/>
    </row>
    <row r="560" spans="1:19" ht="15.75" thickBot="1" x14ac:dyDescent="0.3">
      <c r="A560" s="97"/>
      <c r="B560" s="100"/>
      <c r="C560" s="98"/>
      <c r="D560" s="111"/>
      <c r="E560" s="111"/>
      <c r="F560" s="111"/>
      <c r="G560" s="100">
        <v>104</v>
      </c>
      <c r="H560" s="99">
        <v>1</v>
      </c>
      <c r="I560" s="158">
        <f>IF(G560=Precios!$CG$4,Precios!$CH$4,IF(G560=Precios!$CG$5,Precios!$CH$5,IF(G560=Precios!$CG$6,Precios!$CH$6,IF(G560=Precios!$CG$7,Precios!$CH$7,IF(G560=Precios!$CG$8,Precios!$CH$8,IF(G560=Precios!$CG$9,Precios!$CH$9,IF(G560=Precios!$CG$10,Precios!$CH$10,IF(G560=Precios!$CG$11,Precios!$CH$11,IF(G560=Precios!$CG$12,Precios!$CH$12,IF(G560=Precios!$CG$13,Precios!$CH$13,IF(G560=Precios!$CG$14,Precios!$CH$14,IF(G560=Precios!$CG$15,Precios!$CH$15,IF(G560=Precios!$CG$16,Precios!$CH$16,IF(G560=Precios!$CG$17,Precios!$CH$17,IF(G560=Precios!$CG$18,Precios!$CH$18,0)))))))))))))))</f>
        <v>642.1052631578948</v>
      </c>
      <c r="J560" s="100">
        <v>1</v>
      </c>
      <c r="K560" s="101">
        <f>IF(J560=1,I560,IF(J560=2,I560*(1-Precios!$CK$3),0))</f>
        <v>642.1052631578948</v>
      </c>
      <c r="L560" s="101">
        <f t="shared" si="63"/>
        <v>642.1052631578948</v>
      </c>
      <c r="M560" s="102"/>
      <c r="N560" s="103"/>
      <c r="O560" s="103"/>
      <c r="P560" s="103"/>
      <c r="Q560" s="103"/>
      <c r="R560" s="103"/>
      <c r="S560" s="104"/>
    </row>
    <row r="561" spans="1:19" x14ac:dyDescent="0.25">
      <c r="A561" s="121">
        <v>43745</v>
      </c>
      <c r="B561" s="83">
        <v>147</v>
      </c>
      <c r="C561" s="122" t="s">
        <v>160</v>
      </c>
      <c r="D561" s="123" t="s">
        <v>109</v>
      </c>
      <c r="E561" s="123" t="s">
        <v>110</v>
      </c>
      <c r="F561" s="123" t="s">
        <v>107</v>
      </c>
      <c r="G561" s="83">
        <v>101</v>
      </c>
      <c r="H561" s="124">
        <v>2</v>
      </c>
      <c r="I561" s="156">
        <f>IF(G561=Precios!$CG$4,Precios!$CH$4,IF(G561=Precios!$CG$5,Precios!$CH$5,IF(G561=Precios!$CG$6,Precios!$CH$6,IF(G561=Precios!$CG$7,Precios!$CH$7,IF(G561=Precios!$CG$8,Precios!$CH$8,IF(G561=Precios!$CG$9,Precios!$CH$9,IF(G561=Precios!$CG$10,Precios!$CH$10,IF(G561=Precios!$CG$11,Precios!$CH$11,IF(G561=Precios!$CG$12,Precios!$CH$12,IF(G561=Precios!$CG$13,Precios!$CH$13,IF(G561=Precios!$CG$14,Precios!$CH$14,IF(G561=Precios!$CG$15,Precios!$CH$15,IF(G561=Precios!$CG$16,Precios!$CH$16,IF(G561=Precios!$CG$17,Precios!$CH$17,IF(G561=Precios!$CG$18,Precios!$CH$18,0)))))))))))))))</f>
        <v>252.63157894736844</v>
      </c>
      <c r="J561" s="83">
        <v>2</v>
      </c>
      <c r="K561" s="140">
        <f>IF(J561=1,I561,IF(J561=2,I561*(1-Precios!$CK$3),0))</f>
        <v>240</v>
      </c>
      <c r="L561" s="140">
        <f t="shared" si="63"/>
        <v>480</v>
      </c>
      <c r="M561" s="141">
        <f>+SUM(L561:L563)</f>
        <v>1810</v>
      </c>
      <c r="N561" s="142">
        <f>IF(J561=1,(+M561*Precios!$CI$3),0)</f>
        <v>0</v>
      </c>
      <c r="O561" s="143">
        <f>+M561-N561</f>
        <v>1810</v>
      </c>
      <c r="P561" s="27"/>
      <c r="Q561" s="93">
        <f>+O561-P561</f>
        <v>1810</v>
      </c>
      <c r="R561" s="144">
        <f>IF(J561=1,0,Q561)</f>
        <v>1810</v>
      </c>
      <c r="S561" s="144">
        <f>IF(J561=2,0,Q561)</f>
        <v>0</v>
      </c>
    </row>
    <row r="562" spans="1:19" x14ac:dyDescent="0.25">
      <c r="A562" s="95"/>
      <c r="B562" s="32"/>
      <c r="C562" s="26"/>
      <c r="D562" s="110"/>
      <c r="E562" s="110"/>
      <c r="F562" s="110"/>
      <c r="G562" s="32">
        <v>102</v>
      </c>
      <c r="H562" s="34">
        <v>2</v>
      </c>
      <c r="I562" s="157">
        <f>IF(G562=Precios!$CG$4,Precios!$CH$4,IF(G562=Precios!$CG$5,Precios!$CH$5,IF(G562=Precios!$CG$6,Precios!$CH$6,IF(G562=Precios!$CG$7,Precios!$CH$7,IF(G562=Precios!$CG$8,Precios!$CH$8,IF(G562=Precios!$CG$9,Precios!$CH$9,IF(G562=Precios!$CG$10,Precios!$CH$10,IF(G562=Precios!$CG$11,Precios!$CH$11,IF(G562=Precios!$CG$12,Precios!$CH$12,IF(G562=Precios!$CG$13,Precios!$CH$13,IF(G562=Precios!$CG$14,Precios!$CH$14,IF(G562=Precios!$CG$15,Precios!$CH$15,IF(G562=Precios!$CG$16,Precios!$CH$16,IF(G562=Precios!$CG$17,Precios!$CH$17,IF(G562=Precios!$CG$18,Precios!$CH$18,0)))))))))))))))</f>
        <v>378.94736842105266</v>
      </c>
      <c r="J562" s="32">
        <v>2</v>
      </c>
      <c r="K562" s="82">
        <f>IF(J562=1,I562,IF(J562=2,I562*(1-Precios!$CK$3),0))</f>
        <v>360</v>
      </c>
      <c r="L562" s="82">
        <f t="shared" si="63"/>
        <v>720</v>
      </c>
      <c r="M562" s="33"/>
      <c r="N562" s="28"/>
      <c r="O562" s="28"/>
      <c r="P562" s="28"/>
      <c r="Q562" s="28"/>
      <c r="R562" s="28"/>
      <c r="S562" s="96"/>
    </row>
    <row r="563" spans="1:19" ht="15.75" thickBot="1" x14ac:dyDescent="0.3">
      <c r="A563" s="115"/>
      <c r="B563" s="116"/>
      <c r="C563" s="117"/>
      <c r="D563" s="118"/>
      <c r="E563" s="118"/>
      <c r="F563" s="118"/>
      <c r="G563" s="116">
        <v>104</v>
      </c>
      <c r="H563" s="119">
        <v>1</v>
      </c>
      <c r="I563" s="158">
        <f>IF(G563=Precios!$CG$4,Precios!$CH$4,IF(G563=Precios!$CG$5,Precios!$CH$5,IF(G563=Precios!$CG$6,Precios!$CH$6,IF(G563=Precios!$CG$7,Precios!$CH$7,IF(G563=Precios!$CG$8,Precios!$CH$8,IF(G563=Precios!$CG$9,Precios!$CH$9,IF(G563=Precios!$CG$10,Precios!$CH$10,IF(G563=Precios!$CG$11,Precios!$CH$11,IF(G563=Precios!$CG$12,Precios!$CH$12,IF(G563=Precios!$CG$13,Precios!$CH$13,IF(G563=Precios!$CG$14,Precios!$CH$14,IF(G563=Precios!$CG$15,Precios!$CH$15,IF(G563=Precios!$CG$16,Precios!$CH$16,IF(G563=Precios!$CG$17,Precios!$CH$17,IF(G563=Precios!$CG$18,Precios!$CH$18,0)))))))))))))))</f>
        <v>642.1052631578948</v>
      </c>
      <c r="J563" s="116">
        <v>2</v>
      </c>
      <c r="K563" s="147">
        <f>IF(J563=1,I563,IF(J563=2,I563*(1-Precios!$CK$3),0))</f>
        <v>610</v>
      </c>
      <c r="L563" s="147">
        <f t="shared" si="63"/>
        <v>610</v>
      </c>
      <c r="M563" s="33"/>
      <c r="N563" s="28"/>
      <c r="O563" s="28"/>
      <c r="P563" s="28"/>
      <c r="Q563" s="28"/>
      <c r="R563" s="28"/>
      <c r="S563" s="96"/>
    </row>
    <row r="564" spans="1:19" x14ac:dyDescent="0.25">
      <c r="A564" s="84">
        <v>43751</v>
      </c>
      <c r="B564" s="87">
        <v>148</v>
      </c>
      <c r="C564" s="85" t="s">
        <v>161</v>
      </c>
      <c r="D564" s="109" t="s">
        <v>111</v>
      </c>
      <c r="E564" s="109" t="s">
        <v>112</v>
      </c>
      <c r="F564" s="109" t="s">
        <v>107</v>
      </c>
      <c r="G564" s="87">
        <v>104</v>
      </c>
      <c r="H564" s="86">
        <v>1</v>
      </c>
      <c r="I564" s="156">
        <f>IF(G564=Precios!$CG$4,Precios!$CH$4,IF(G564=Precios!$CG$5,Precios!$CH$5,IF(G564=Precios!$CG$6,Precios!$CH$6,IF(G564=Precios!$CG$7,Precios!$CH$7,IF(G564=Precios!$CG$8,Precios!$CH$8,IF(G564=Precios!$CG$9,Precios!$CH$9,IF(G564=Precios!$CG$10,Precios!$CH$10,IF(G564=Precios!$CG$11,Precios!$CH$11,IF(G564=Precios!$CG$12,Precios!$CH$12,IF(G564=Precios!$CG$13,Precios!$CH$13,IF(G564=Precios!$CG$14,Precios!$CH$14,IF(G564=Precios!$CG$15,Precios!$CH$15,IF(G564=Precios!$CG$16,Precios!$CH$16,IF(G564=Precios!$CG$17,Precios!$CH$17,IF(G564=Precios!$CG$18,Precios!$CH$18,0)))))))))))))))</f>
        <v>642.1052631578948</v>
      </c>
      <c r="J564" s="87">
        <v>1</v>
      </c>
      <c r="K564" s="88">
        <f>IF(J564=1,I564,IF(J564=2,I564*(1-Precios!$CK$3),0))</f>
        <v>642.1052631578948</v>
      </c>
      <c r="L564" s="88">
        <f t="shared" si="63"/>
        <v>642.1052631578948</v>
      </c>
      <c r="M564" s="89">
        <f>+SUM(L564:L566)</f>
        <v>1905.2631578947369</v>
      </c>
      <c r="N564" s="90">
        <f>IF(J564=1,(+M564*Precios!$CI$3),0)</f>
        <v>45.916842105263157</v>
      </c>
      <c r="O564" s="91">
        <f>+M564-N564</f>
        <v>1859.3463157894737</v>
      </c>
      <c r="P564" s="92"/>
      <c r="Q564" s="93">
        <f>+O564-P564</f>
        <v>1859.3463157894737</v>
      </c>
      <c r="R564" s="94">
        <f>IF(J564=1,0,Q564)</f>
        <v>0</v>
      </c>
      <c r="S564" s="145">
        <f>IF(J564=2,0,Q564)</f>
        <v>1859.3463157894737</v>
      </c>
    </row>
    <row r="565" spans="1:19" x14ac:dyDescent="0.25">
      <c r="A565" s="95"/>
      <c r="B565" s="32"/>
      <c r="C565" s="26"/>
      <c r="D565" s="110"/>
      <c r="E565" s="110"/>
      <c r="F565" s="110"/>
      <c r="G565" s="32">
        <v>102</v>
      </c>
      <c r="H565" s="34">
        <v>2</v>
      </c>
      <c r="I565" s="157">
        <f>IF(G565=Precios!$CG$4,Precios!$CH$4,IF(G565=Precios!$CG$5,Precios!$CH$5,IF(G565=Precios!$CG$6,Precios!$CH$6,IF(G565=Precios!$CG$7,Precios!$CH$7,IF(G565=Precios!$CG$8,Precios!$CH$8,IF(G565=Precios!$CG$9,Precios!$CH$9,IF(G565=Precios!$CG$10,Precios!$CH$10,IF(G565=Precios!$CG$11,Precios!$CH$11,IF(G565=Precios!$CG$12,Precios!$CH$12,IF(G565=Precios!$CG$13,Precios!$CH$13,IF(G565=Precios!$CG$14,Precios!$CH$14,IF(G565=Precios!$CG$15,Precios!$CH$15,IF(G565=Precios!$CG$16,Precios!$CH$16,IF(G565=Precios!$CG$17,Precios!$CH$17,IF(G565=Precios!$CG$18,Precios!$CH$18,0)))))))))))))))</f>
        <v>378.94736842105266</v>
      </c>
      <c r="J565" s="32">
        <v>1</v>
      </c>
      <c r="K565" s="82">
        <f>IF(J565=1,I565,IF(J565=2,I565*(1-Precios!$CK$3),0))</f>
        <v>378.94736842105266</v>
      </c>
      <c r="L565" s="82">
        <f t="shared" si="63"/>
        <v>757.89473684210532</v>
      </c>
      <c r="M565" s="33"/>
      <c r="N565" s="28"/>
      <c r="O565" s="28"/>
      <c r="P565" s="28"/>
      <c r="Q565" s="28"/>
      <c r="R565" s="28"/>
      <c r="S565" s="96"/>
    </row>
    <row r="566" spans="1:19" ht="15.75" thickBot="1" x14ac:dyDescent="0.3">
      <c r="A566" s="97"/>
      <c r="B566" s="100"/>
      <c r="C566" s="98"/>
      <c r="D566" s="111"/>
      <c r="E566" s="111"/>
      <c r="F566" s="111"/>
      <c r="G566" s="100">
        <v>101</v>
      </c>
      <c r="H566" s="99">
        <v>2</v>
      </c>
      <c r="I566" s="158">
        <f>IF(G566=Precios!$CG$4,Precios!$CH$4,IF(G566=Precios!$CG$5,Precios!$CH$5,IF(G566=Precios!$CG$6,Precios!$CH$6,IF(G566=Precios!$CG$7,Precios!$CH$7,IF(G566=Precios!$CG$8,Precios!$CH$8,IF(G566=Precios!$CG$9,Precios!$CH$9,IF(G566=Precios!$CG$10,Precios!$CH$10,IF(G566=Precios!$CG$11,Precios!$CH$11,IF(G566=Precios!$CG$12,Precios!$CH$12,IF(G566=Precios!$CG$13,Precios!$CH$13,IF(G566=Precios!$CG$14,Precios!$CH$14,IF(G566=Precios!$CG$15,Precios!$CH$15,IF(G566=Precios!$CG$16,Precios!$CH$16,IF(G566=Precios!$CG$17,Precios!$CH$17,IF(G566=Precios!$CG$18,Precios!$CH$18,0)))))))))))))))</f>
        <v>252.63157894736844</v>
      </c>
      <c r="J566" s="100">
        <v>1</v>
      </c>
      <c r="K566" s="101">
        <f>IF(J566=1,I566,IF(J566=2,I566*(1-Precios!$CK$3),0))</f>
        <v>252.63157894736844</v>
      </c>
      <c r="L566" s="101">
        <f t="shared" si="63"/>
        <v>505.26315789473688</v>
      </c>
      <c r="M566" s="102"/>
      <c r="N566" s="103"/>
      <c r="O566" s="103"/>
      <c r="P566" s="103"/>
      <c r="Q566" s="103"/>
      <c r="R566" s="103"/>
      <c r="S566" s="104"/>
    </row>
    <row r="567" spans="1:19" x14ac:dyDescent="0.25">
      <c r="A567" s="121">
        <v>43758</v>
      </c>
      <c r="B567" s="83">
        <v>149</v>
      </c>
      <c r="C567" s="122" t="s">
        <v>162</v>
      </c>
      <c r="D567" s="123" t="s">
        <v>115</v>
      </c>
      <c r="E567" s="123" t="s">
        <v>116</v>
      </c>
      <c r="F567" s="123" t="s">
        <v>107</v>
      </c>
      <c r="G567" s="83">
        <v>105</v>
      </c>
      <c r="H567" s="124">
        <v>2</v>
      </c>
      <c r="I567" s="156">
        <f>IF(G567=Precios!$CG$4,Precios!$CH$4,IF(G567=Precios!$CG$5,Precios!$CH$5,IF(G567=Precios!$CG$6,Precios!$CH$6,IF(G567=Precios!$CG$7,Precios!$CH$7,IF(G567=Precios!$CG$8,Precios!$CH$8,IF(G567=Precios!$CG$9,Precios!$CH$9,IF(G567=Precios!$CG$10,Precios!$CH$10,IF(G567=Precios!$CG$11,Precios!$CH$11,IF(G567=Precios!$CG$12,Precios!$CH$12,IF(G567=Precios!$CG$13,Precios!$CH$13,IF(G567=Precios!$CG$14,Precios!$CH$14,IF(G567=Precios!$CG$15,Precios!$CH$15,IF(G567=Precios!$CG$16,Precios!$CH$16,IF(G567=Precios!$CG$17,Precios!$CH$17,IF(G567=Precios!$CG$18,Precios!$CH$18,0)))))))))))))))</f>
        <v>763.1578947368422</v>
      </c>
      <c r="J567" s="83">
        <v>2</v>
      </c>
      <c r="K567" s="140">
        <f>IF(J567=1,I567,IF(J567=2,I567*(1-Precios!$CK$3),0))</f>
        <v>725</v>
      </c>
      <c r="L567" s="140">
        <f t="shared" si="63"/>
        <v>1450</v>
      </c>
      <c r="M567" s="141">
        <f>+SUM(L567:L569)</f>
        <v>3385</v>
      </c>
      <c r="N567" s="142">
        <f>IF(J567=1,(+M567*Precios!$CI$3),0)</f>
        <v>0</v>
      </c>
      <c r="O567" s="143">
        <f>+M567-N567</f>
        <v>3385</v>
      </c>
      <c r="P567" s="27"/>
      <c r="Q567" s="93">
        <f>+O567-P567</f>
        <v>3385</v>
      </c>
      <c r="R567" s="144">
        <f>IF(J567=1,0,Q567)</f>
        <v>3385</v>
      </c>
      <c r="S567" s="144">
        <f>IF(J567=2,0,Q567)</f>
        <v>0</v>
      </c>
    </row>
    <row r="568" spans="1:19" x14ac:dyDescent="0.25">
      <c r="A568" s="95"/>
      <c r="B568" s="32"/>
      <c r="C568" s="26"/>
      <c r="D568" s="110"/>
      <c r="E568" s="110"/>
      <c r="F568" s="110"/>
      <c r="G568" s="32">
        <v>101</v>
      </c>
      <c r="H568" s="34">
        <v>2</v>
      </c>
      <c r="I568" s="157">
        <f>IF(G568=Precios!$CG$4,Precios!$CH$4,IF(G568=Precios!$CG$5,Precios!$CH$5,IF(G568=Precios!$CG$6,Precios!$CH$6,IF(G568=Precios!$CG$7,Precios!$CH$7,IF(G568=Precios!$CG$8,Precios!$CH$8,IF(G568=Precios!$CG$9,Precios!$CH$9,IF(G568=Precios!$CG$10,Precios!$CH$10,IF(G568=Precios!$CG$11,Precios!$CH$11,IF(G568=Precios!$CG$12,Precios!$CH$12,IF(G568=Precios!$CG$13,Precios!$CH$13,IF(G568=Precios!$CG$14,Precios!$CH$14,IF(G568=Precios!$CG$15,Precios!$CH$15,IF(G568=Precios!$CG$16,Precios!$CH$16,IF(G568=Precios!$CG$17,Precios!$CH$17,IF(G568=Precios!$CG$18,Precios!$CH$18,0)))))))))))))))</f>
        <v>252.63157894736844</v>
      </c>
      <c r="J568" s="32">
        <v>2</v>
      </c>
      <c r="K568" s="82">
        <f>IF(J568=1,I568,IF(J568=2,I568*(1-Precios!$CK$3),0))</f>
        <v>240</v>
      </c>
      <c r="L568" s="82">
        <f t="shared" si="63"/>
        <v>480</v>
      </c>
      <c r="M568" s="33"/>
      <c r="N568" s="28"/>
      <c r="O568" s="28"/>
      <c r="P568" s="28"/>
      <c r="Q568" s="28"/>
      <c r="R568" s="28"/>
      <c r="S568" s="96"/>
    </row>
    <row r="569" spans="1:19" ht="15.75" thickBot="1" x14ac:dyDescent="0.3">
      <c r="A569" s="115"/>
      <c r="B569" s="116"/>
      <c r="C569" s="117"/>
      <c r="D569" s="118"/>
      <c r="E569" s="118"/>
      <c r="F569" s="118"/>
      <c r="G569" s="116">
        <v>103</v>
      </c>
      <c r="H569" s="119">
        <v>3</v>
      </c>
      <c r="I569" s="158">
        <f>IF(G569=Precios!$CG$4,Precios!$CH$4,IF(G569=Precios!$CG$5,Precios!$CH$5,IF(G569=Precios!$CG$6,Precios!$CH$6,IF(G569=Precios!$CG$7,Precios!$CH$7,IF(G569=Precios!$CG$8,Precios!$CH$8,IF(G569=Precios!$CG$9,Precios!$CH$9,IF(G569=Precios!$CG$10,Precios!$CH$10,IF(G569=Precios!$CG$11,Precios!$CH$11,IF(G569=Precios!$CG$12,Precios!$CH$12,IF(G569=Precios!$CG$13,Precios!$CH$13,IF(G569=Precios!$CG$14,Precios!$CH$14,IF(G569=Precios!$CG$15,Precios!$CH$15,IF(G569=Precios!$CG$16,Precios!$CH$16,IF(G569=Precios!$CG$17,Precios!$CH$17,IF(G569=Precios!$CG$18,Precios!$CH$18,0)))))))))))))))</f>
        <v>510.5263157894737</v>
      </c>
      <c r="J569" s="116">
        <v>2</v>
      </c>
      <c r="K569" s="147">
        <f>IF(J569=1,I569,IF(J569=2,I569*(1-Precios!$CK$3),0))</f>
        <v>485</v>
      </c>
      <c r="L569" s="147">
        <f t="shared" si="63"/>
        <v>1455</v>
      </c>
      <c r="M569" s="33"/>
      <c r="N569" s="28"/>
      <c r="O569" s="28"/>
      <c r="P569" s="28"/>
      <c r="Q569" s="28"/>
      <c r="R569" s="28"/>
      <c r="S569" s="96"/>
    </row>
    <row r="570" spans="1:19" x14ac:dyDescent="0.25">
      <c r="A570" s="84">
        <v>43769</v>
      </c>
      <c r="B570" s="87">
        <v>150</v>
      </c>
      <c r="C570" s="85" t="s">
        <v>163</v>
      </c>
      <c r="D570" s="109" t="s">
        <v>118</v>
      </c>
      <c r="E570" s="109" t="s">
        <v>106</v>
      </c>
      <c r="F570" s="109" t="s">
        <v>107</v>
      </c>
      <c r="G570" s="87">
        <v>105</v>
      </c>
      <c r="H570" s="86">
        <v>2</v>
      </c>
      <c r="I570" s="156">
        <f>IF(G570=Precios!$CG$4,Precios!$CH$4,IF(G570=Precios!$CG$5,Precios!$CH$5,IF(G570=Precios!$CG$6,Precios!$CH$6,IF(G570=Precios!$CG$7,Precios!$CH$7,IF(G570=Precios!$CG$8,Precios!$CH$8,IF(G570=Precios!$CG$9,Precios!$CH$9,IF(G570=Precios!$CG$10,Precios!$CH$10,IF(G570=Precios!$CG$11,Precios!$CH$11,IF(G570=Precios!$CG$12,Precios!$CH$12,IF(G570=Precios!$CG$13,Precios!$CH$13,IF(G570=Precios!$CG$14,Precios!$CH$14,IF(G570=Precios!$CG$15,Precios!$CH$15,IF(G570=Precios!$CG$16,Precios!$CH$16,IF(G570=Precios!$CG$17,Precios!$CH$17,IF(G570=Precios!$CG$18,Precios!$CH$18,0)))))))))))))))</f>
        <v>763.1578947368422</v>
      </c>
      <c r="J570" s="87">
        <v>2</v>
      </c>
      <c r="K570" s="88">
        <f>IF(J570=1,I570,IF(J570=2,I570*(1-Precios!$CK$3),0))</f>
        <v>725</v>
      </c>
      <c r="L570" s="88">
        <f t="shared" ref="L570:L602" si="64">+H570*K570</f>
        <v>1450</v>
      </c>
      <c r="M570" s="89">
        <f>+SUM(L570:L572)</f>
        <v>3500</v>
      </c>
      <c r="N570" s="90">
        <f>IF(J570=1,(+M570*Precios!$CI$3),0)</f>
        <v>0</v>
      </c>
      <c r="O570" s="91">
        <f>+M570-N570</f>
        <v>3500</v>
      </c>
      <c r="P570" s="92"/>
      <c r="Q570" s="93">
        <f>+O570-P570</f>
        <v>3500</v>
      </c>
      <c r="R570" s="94">
        <f>IF(J570=1,0,Q570)</f>
        <v>3500</v>
      </c>
      <c r="S570" s="145">
        <f>IF(J570=2,0,Q570)</f>
        <v>0</v>
      </c>
    </row>
    <row r="571" spans="1:19" x14ac:dyDescent="0.25">
      <c r="A571" s="95"/>
      <c r="B571" s="32"/>
      <c r="C571" s="26"/>
      <c r="D571" s="110"/>
      <c r="E571" s="110"/>
      <c r="F571" s="110"/>
      <c r="G571" s="32">
        <v>103</v>
      </c>
      <c r="H571" s="34">
        <v>2</v>
      </c>
      <c r="I571" s="157">
        <f>IF(G571=Precios!$CG$4,Precios!$CH$4,IF(G571=Precios!$CG$5,Precios!$CH$5,IF(G571=Precios!$CG$6,Precios!$CH$6,IF(G571=Precios!$CG$7,Precios!$CH$7,IF(G571=Precios!$CG$8,Precios!$CH$8,IF(G571=Precios!$CG$9,Precios!$CH$9,IF(G571=Precios!$CG$10,Precios!$CH$10,IF(G571=Precios!$CG$11,Precios!$CH$11,IF(G571=Precios!$CG$12,Precios!$CH$12,IF(G571=Precios!$CG$13,Precios!$CH$13,IF(G571=Precios!$CG$14,Precios!$CH$14,IF(G571=Precios!$CG$15,Precios!$CH$15,IF(G571=Precios!$CG$16,Precios!$CH$16,IF(G571=Precios!$CG$17,Precios!$CH$17,IF(G571=Precios!$CG$18,Precios!$CH$18,0)))))))))))))))</f>
        <v>510.5263157894737</v>
      </c>
      <c r="J571" s="32">
        <v>2</v>
      </c>
      <c r="K571" s="82">
        <f>IF(J571=1,I571,IF(J571=2,I571*(1-Precios!$CK$3),0))</f>
        <v>485</v>
      </c>
      <c r="L571" s="82">
        <f t="shared" si="64"/>
        <v>970</v>
      </c>
      <c r="M571" s="33"/>
      <c r="N571" s="28"/>
      <c r="O571" s="28"/>
      <c r="P571" s="28"/>
      <c r="Q571" s="28"/>
      <c r="R571" s="28"/>
      <c r="S571" s="96"/>
    </row>
    <row r="572" spans="1:19" ht="15.75" thickBot="1" x14ac:dyDescent="0.3">
      <c r="A572" s="97"/>
      <c r="B572" s="100"/>
      <c r="C572" s="98"/>
      <c r="D572" s="111"/>
      <c r="E572" s="111"/>
      <c r="F572" s="111"/>
      <c r="G572" s="100">
        <v>102</v>
      </c>
      <c r="H572" s="99">
        <v>3</v>
      </c>
      <c r="I572" s="158">
        <f>IF(G572=Precios!$CG$4,Precios!$CH$4,IF(G572=Precios!$CG$5,Precios!$CH$5,IF(G572=Precios!$CG$6,Precios!$CH$6,IF(G572=Precios!$CG$7,Precios!$CH$7,IF(G572=Precios!$CG$8,Precios!$CH$8,IF(G572=Precios!$CG$9,Precios!$CH$9,IF(G572=Precios!$CG$10,Precios!$CH$10,IF(G572=Precios!$CG$11,Precios!$CH$11,IF(G572=Precios!$CG$12,Precios!$CH$12,IF(G572=Precios!$CG$13,Precios!$CH$13,IF(G572=Precios!$CG$14,Precios!$CH$14,IF(G572=Precios!$CG$15,Precios!$CH$15,IF(G572=Precios!$CG$16,Precios!$CH$16,IF(G572=Precios!$CG$17,Precios!$CH$17,IF(G572=Precios!$CG$18,Precios!$CH$18,0)))))))))))))))</f>
        <v>378.94736842105266</v>
      </c>
      <c r="J572" s="100">
        <v>2</v>
      </c>
      <c r="K572" s="101">
        <f>IF(J572=1,I572,IF(J572=2,I572*(1-Precios!$CK$3),0))</f>
        <v>360</v>
      </c>
      <c r="L572" s="101">
        <f t="shared" si="64"/>
        <v>1080</v>
      </c>
      <c r="M572" s="102"/>
      <c r="N572" s="103"/>
      <c r="O572" s="103"/>
      <c r="P572" s="103"/>
      <c r="Q572" s="103"/>
      <c r="R572" s="103"/>
      <c r="S572" s="104"/>
    </row>
    <row r="573" spans="1:19" x14ac:dyDescent="0.25">
      <c r="A573" s="84"/>
      <c r="B573" s="87"/>
      <c r="C573" s="85"/>
      <c r="D573" s="109"/>
      <c r="E573" s="109"/>
      <c r="F573" s="109"/>
      <c r="G573" s="87"/>
      <c r="H573" s="86"/>
      <c r="I573" s="156">
        <f>IF(G573=Precios!$CG$4,Precios!$CH$4,IF(G573=Precios!$CG$5,Precios!$CH$5,IF(G573=Precios!$CG$6,Precios!$CH$6,IF(G573=Precios!$CG$7,Precios!$CH$7,IF(G573=Precios!$CG$8,Precios!$CH$8,IF(G573=Precios!$CG$9,Precios!$CH$9,IF(G573=Precios!$CG$10,Precios!$CH$10,IF(G573=Precios!$CG$11,Precios!$CH$11,IF(G573=Precios!$CG$12,Precios!$CH$12,IF(G573=Precios!$CG$13,Precios!$CH$13,IF(G573=Precios!$CG$14,Precios!$CH$14,IF(G573=Precios!$CG$15,Precios!$CH$15,IF(G573=Precios!$CG$16,Precios!$CH$16,IF(G573=Precios!$CG$17,Precios!$CH$17,IF(G573=Precios!$CG$18,Precios!$CH$18,0)))))))))))))))</f>
        <v>0</v>
      </c>
      <c r="J573" s="87"/>
      <c r="K573" s="88">
        <f>IF(J573=1,I573,IF(J573=2,I573*(1-Precios!$CK$3),0))</f>
        <v>0</v>
      </c>
      <c r="L573" s="88">
        <f t="shared" si="64"/>
        <v>0</v>
      </c>
      <c r="M573" s="89">
        <f>+SUM(L573:L575)</f>
        <v>0</v>
      </c>
      <c r="N573" s="90">
        <f>IF(J573=1,(+M573*Precios!$CI$3),0)</f>
        <v>0</v>
      </c>
      <c r="O573" s="91">
        <f>+M573-N573</f>
        <v>0</v>
      </c>
      <c r="P573" s="92"/>
      <c r="Q573" s="93">
        <f>+O573-P573</f>
        <v>0</v>
      </c>
      <c r="R573" s="94">
        <f>IF(J573=1,0,Q573)</f>
        <v>0</v>
      </c>
      <c r="S573" s="145">
        <f>IF(J573=2,0,Q573)</f>
        <v>0</v>
      </c>
    </row>
    <row r="574" spans="1:19" x14ac:dyDescent="0.25">
      <c r="A574" s="95"/>
      <c r="B574" s="32"/>
      <c r="C574" s="26"/>
      <c r="D574" s="110"/>
      <c r="E574" s="110"/>
      <c r="F574" s="110"/>
      <c r="G574" s="32"/>
      <c r="H574" s="34"/>
      <c r="I574" s="157">
        <f>IF(G574=Precios!$CG$4,Precios!$CH$4,IF(G574=Precios!$CG$5,Precios!$CH$5,IF(G574=Precios!$CG$6,Precios!$CH$6,IF(G574=Precios!$CG$7,Precios!$CH$7,IF(G574=Precios!$CG$8,Precios!$CH$8,IF(G574=Precios!$CG$9,Precios!$CH$9,IF(G574=Precios!$CG$10,Precios!$CH$10,IF(G574=Precios!$CG$11,Precios!$CH$11,IF(G574=Precios!$CG$12,Precios!$CH$12,IF(G574=Precios!$CG$13,Precios!$CH$13,IF(G574=Precios!$CG$14,Precios!$CH$14,IF(G574=Precios!$CG$15,Precios!$CH$15,IF(G574=Precios!$CG$16,Precios!$CH$16,IF(G574=Precios!$CG$17,Precios!$CH$17,IF(G574=Precios!$CG$18,Precios!$CH$18,0)))))))))))))))</f>
        <v>0</v>
      </c>
      <c r="J574" s="32"/>
      <c r="K574" s="82">
        <f>IF(J574=1,I574,IF(J574=2,I574*(1-Precios!$CK$3),0))</f>
        <v>0</v>
      </c>
      <c r="L574" s="82">
        <f t="shared" si="64"/>
        <v>0</v>
      </c>
      <c r="M574" s="33"/>
      <c r="N574" s="28"/>
      <c r="O574" s="28"/>
      <c r="P574" s="28"/>
      <c r="Q574" s="28"/>
      <c r="R574" s="28"/>
      <c r="S574" s="96"/>
    </row>
    <row r="575" spans="1:19" ht="15.75" thickBot="1" x14ac:dyDescent="0.3">
      <c r="A575" s="97"/>
      <c r="B575" s="100"/>
      <c r="C575" s="98"/>
      <c r="D575" s="111"/>
      <c r="E575" s="111"/>
      <c r="F575" s="111"/>
      <c r="G575" s="100"/>
      <c r="H575" s="99"/>
      <c r="I575" s="158">
        <f>IF(G575=Precios!$CG$4,Precios!$CH$4,IF(G575=Precios!$CG$5,Precios!$CH$5,IF(G575=Precios!$CG$6,Precios!$CH$6,IF(G575=Precios!$CG$7,Precios!$CH$7,IF(G575=Precios!$CG$8,Precios!$CH$8,IF(G575=Precios!$CG$9,Precios!$CH$9,IF(G575=Precios!$CG$10,Precios!$CH$10,IF(G575=Precios!$CG$11,Precios!$CH$11,IF(G575=Precios!$CG$12,Precios!$CH$12,IF(G575=Precios!$CG$13,Precios!$CH$13,IF(G575=Precios!$CG$14,Precios!$CH$14,IF(G575=Precios!$CG$15,Precios!$CH$15,IF(G575=Precios!$CG$16,Precios!$CH$16,IF(G575=Precios!$CG$17,Precios!$CH$17,IF(G575=Precios!$CG$18,Precios!$CH$18,0)))))))))))))))</f>
        <v>0</v>
      </c>
      <c r="J575" s="100"/>
      <c r="K575" s="101">
        <f>IF(J575=1,I575,IF(J575=2,I575*(1-Precios!$CK$3),0))</f>
        <v>0</v>
      </c>
      <c r="L575" s="101">
        <f t="shared" si="64"/>
        <v>0</v>
      </c>
      <c r="M575" s="102"/>
      <c r="N575" s="103"/>
      <c r="O575" s="103"/>
      <c r="P575" s="103"/>
      <c r="Q575" s="103"/>
      <c r="R575" s="103"/>
      <c r="S575" s="104"/>
    </row>
    <row r="576" spans="1:19" x14ac:dyDescent="0.25">
      <c r="A576" s="84"/>
      <c r="B576" s="87"/>
      <c r="C576" s="85"/>
      <c r="D576" s="109"/>
      <c r="E576" s="109"/>
      <c r="F576" s="109"/>
      <c r="G576" s="87"/>
      <c r="H576" s="86"/>
      <c r="I576" s="156">
        <f>IF(G576=Precios!$CG$4,Precios!$CH$4,IF(G576=Precios!$CG$5,Precios!$CH$5,IF(G576=Precios!$CG$6,Precios!$CH$6,IF(G576=Precios!$CG$7,Precios!$CH$7,IF(G576=Precios!$CG$8,Precios!$CH$8,IF(G576=Precios!$CG$9,Precios!$CH$9,IF(G576=Precios!$CG$10,Precios!$CH$10,IF(G576=Precios!$CG$11,Precios!$CH$11,IF(G576=Precios!$CG$12,Precios!$CH$12,IF(G576=Precios!$CG$13,Precios!$CH$13,IF(G576=Precios!$CG$14,Precios!$CH$14,IF(G576=Precios!$CG$15,Precios!$CH$15,IF(G576=Precios!$CG$16,Precios!$CH$16,IF(G576=Precios!$CG$17,Precios!$CH$17,IF(G576=Precios!$CG$18,Precios!$CH$18,0)))))))))))))))</f>
        <v>0</v>
      </c>
      <c r="J576" s="87"/>
      <c r="K576" s="88">
        <f>IF(J576=1,I576,IF(J576=2,I576*(1-Precios!$CK$3),0))</f>
        <v>0</v>
      </c>
      <c r="L576" s="88">
        <f t="shared" si="64"/>
        <v>0</v>
      </c>
      <c r="M576" s="89">
        <f>+SUM(L576:L578)</f>
        <v>0</v>
      </c>
      <c r="N576" s="90">
        <f>IF(J576=1,(+M576*Precios!$CI$3),0)</f>
        <v>0</v>
      </c>
      <c r="O576" s="91">
        <f>+M576-N576</f>
        <v>0</v>
      </c>
      <c r="P576" s="92"/>
      <c r="Q576" s="93">
        <f>+O576-P576</f>
        <v>0</v>
      </c>
      <c r="R576" s="94">
        <f>IF(J576=1,0,Q576)</f>
        <v>0</v>
      </c>
      <c r="S576" s="145">
        <f>IF(J576=2,0,Q576)</f>
        <v>0</v>
      </c>
    </row>
    <row r="577" spans="1:19" x14ac:dyDescent="0.25">
      <c r="A577" s="95"/>
      <c r="B577" s="32"/>
      <c r="C577" s="26"/>
      <c r="D577" s="110"/>
      <c r="E577" s="110"/>
      <c r="F577" s="110"/>
      <c r="G577" s="32"/>
      <c r="H577" s="34"/>
      <c r="I577" s="157">
        <f>IF(G577=Precios!$CG$4,Precios!$CH$4,IF(G577=Precios!$CG$5,Precios!$CH$5,IF(G577=Precios!$CG$6,Precios!$CH$6,IF(G577=Precios!$CG$7,Precios!$CH$7,IF(G577=Precios!$CG$8,Precios!$CH$8,IF(G577=Precios!$CG$9,Precios!$CH$9,IF(G577=Precios!$CG$10,Precios!$CH$10,IF(G577=Precios!$CG$11,Precios!$CH$11,IF(G577=Precios!$CG$12,Precios!$CH$12,IF(G577=Precios!$CG$13,Precios!$CH$13,IF(G577=Precios!$CG$14,Precios!$CH$14,IF(G577=Precios!$CG$15,Precios!$CH$15,IF(G577=Precios!$CG$16,Precios!$CH$16,IF(G577=Precios!$CG$17,Precios!$CH$17,IF(G577=Precios!$CG$18,Precios!$CH$18,0)))))))))))))))</f>
        <v>0</v>
      </c>
      <c r="J577" s="32"/>
      <c r="K577" s="82">
        <f>IF(J577=1,I577,IF(J577=2,I577*(1-Precios!$CK$3),0))</f>
        <v>0</v>
      </c>
      <c r="L577" s="82">
        <f t="shared" si="64"/>
        <v>0</v>
      </c>
      <c r="M577" s="33"/>
      <c r="N577" s="28"/>
      <c r="O577" s="28"/>
      <c r="P577" s="28"/>
      <c r="Q577" s="28"/>
      <c r="R577" s="28"/>
      <c r="S577" s="96"/>
    </row>
    <row r="578" spans="1:19" ht="15.75" thickBot="1" x14ac:dyDescent="0.3">
      <c r="A578" s="97"/>
      <c r="B578" s="100"/>
      <c r="C578" s="98"/>
      <c r="D578" s="111"/>
      <c r="E578" s="111"/>
      <c r="F578" s="111"/>
      <c r="G578" s="100"/>
      <c r="H578" s="99"/>
      <c r="I578" s="158">
        <f>IF(G578=Precios!$CG$4,Precios!$CH$4,IF(G578=Precios!$CG$5,Precios!$CH$5,IF(G578=Precios!$CG$6,Precios!$CH$6,IF(G578=Precios!$CG$7,Precios!$CH$7,IF(G578=Precios!$CG$8,Precios!$CH$8,IF(G578=Precios!$CG$9,Precios!$CH$9,IF(G578=Precios!$CG$10,Precios!$CH$10,IF(G578=Precios!$CG$11,Precios!$CH$11,IF(G578=Precios!$CG$12,Precios!$CH$12,IF(G578=Precios!$CG$13,Precios!$CH$13,IF(G578=Precios!$CG$14,Precios!$CH$14,IF(G578=Precios!$CG$15,Precios!$CH$15,IF(G578=Precios!$CG$16,Precios!$CH$16,IF(G578=Precios!$CG$17,Precios!$CH$17,IF(G578=Precios!$CG$18,Precios!$CH$18,0)))))))))))))))</f>
        <v>0</v>
      </c>
      <c r="J578" s="100"/>
      <c r="K578" s="101">
        <f>IF(J578=1,I578,IF(J578=2,I578*(1-Precios!$CK$3),0))</f>
        <v>0</v>
      </c>
      <c r="L578" s="101">
        <f t="shared" si="64"/>
        <v>0</v>
      </c>
      <c r="M578" s="102"/>
      <c r="N578" s="103"/>
      <c r="O578" s="103"/>
      <c r="P578" s="103"/>
      <c r="Q578" s="103"/>
      <c r="R578" s="103"/>
      <c r="S578" s="104"/>
    </row>
    <row r="579" spans="1:19" x14ac:dyDescent="0.25">
      <c r="A579" s="84"/>
      <c r="B579" s="87"/>
      <c r="C579" s="85"/>
      <c r="D579" s="109"/>
      <c r="E579" s="109"/>
      <c r="F579" s="109"/>
      <c r="G579" s="87"/>
      <c r="H579" s="86"/>
      <c r="I579" s="156">
        <f>IF(G579=Precios!$CG$4,Precios!$CH$4,IF(G579=Precios!$CG$5,Precios!$CH$5,IF(G579=Precios!$CG$6,Precios!$CH$6,IF(G579=Precios!$CG$7,Precios!$CH$7,IF(G579=Precios!$CG$8,Precios!$CH$8,IF(G579=Precios!$CG$9,Precios!$CH$9,IF(G579=Precios!$CG$10,Precios!$CH$10,IF(G579=Precios!$CG$11,Precios!$CH$11,IF(G579=Precios!$CG$12,Precios!$CH$12,IF(G579=Precios!$CG$13,Precios!$CH$13,IF(G579=Precios!$CG$14,Precios!$CH$14,IF(G579=Precios!$CG$15,Precios!$CH$15,IF(G579=Precios!$CG$16,Precios!$CH$16,IF(G579=Precios!$CG$17,Precios!$CH$17,IF(G579=Precios!$CG$18,Precios!$CH$18,0)))))))))))))))</f>
        <v>0</v>
      </c>
      <c r="J579" s="87"/>
      <c r="K579" s="88">
        <f>IF(J579=1,I579,IF(J579=2,I579*(1-Precios!$CK$3),0))</f>
        <v>0</v>
      </c>
      <c r="L579" s="88">
        <f t="shared" si="64"/>
        <v>0</v>
      </c>
      <c r="M579" s="89">
        <f>+SUM(L579:L581)</f>
        <v>0</v>
      </c>
      <c r="N579" s="90">
        <f>IF(J579=1,(+M579*Precios!$CI$3),0)</f>
        <v>0</v>
      </c>
      <c r="O579" s="91">
        <f>+M579-N579</f>
        <v>0</v>
      </c>
      <c r="P579" s="92"/>
      <c r="Q579" s="93">
        <f>+O579-P579</f>
        <v>0</v>
      </c>
      <c r="R579" s="94">
        <f>IF(J579=1,0,Q579)</f>
        <v>0</v>
      </c>
      <c r="S579" s="145">
        <f>IF(J579=2,0,Q579)</f>
        <v>0</v>
      </c>
    </row>
    <row r="580" spans="1:19" x14ac:dyDescent="0.25">
      <c r="A580" s="95"/>
      <c r="B580" s="32"/>
      <c r="C580" s="26"/>
      <c r="D580" s="110"/>
      <c r="E580" s="110"/>
      <c r="F580" s="110"/>
      <c r="G580" s="32"/>
      <c r="H580" s="34"/>
      <c r="I580" s="157">
        <f>IF(G580=Precios!$CG$4,Precios!$CH$4,IF(G580=Precios!$CG$5,Precios!$CH$5,IF(G580=Precios!$CG$6,Precios!$CH$6,IF(G580=Precios!$CG$7,Precios!$CH$7,IF(G580=Precios!$CG$8,Precios!$CH$8,IF(G580=Precios!$CG$9,Precios!$CH$9,IF(G580=Precios!$CG$10,Precios!$CH$10,IF(G580=Precios!$CG$11,Precios!$CH$11,IF(G580=Precios!$CG$12,Precios!$CH$12,IF(G580=Precios!$CG$13,Precios!$CH$13,IF(G580=Precios!$CG$14,Precios!$CH$14,IF(G580=Precios!$CG$15,Precios!$CH$15,IF(G580=Precios!$CG$16,Precios!$CH$16,IF(G580=Precios!$CG$17,Precios!$CH$17,IF(G580=Precios!$CG$18,Precios!$CH$18,0)))))))))))))))</f>
        <v>0</v>
      </c>
      <c r="J580" s="32"/>
      <c r="K580" s="82">
        <f>IF(J580=1,I580,IF(J580=2,I580*(1-Precios!$CK$3),0))</f>
        <v>0</v>
      </c>
      <c r="L580" s="82">
        <f t="shared" si="64"/>
        <v>0</v>
      </c>
      <c r="M580" s="33"/>
      <c r="N580" s="28"/>
      <c r="O580" s="28"/>
      <c r="P580" s="28"/>
      <c r="Q580" s="28"/>
      <c r="R580" s="28"/>
      <c r="S580" s="96"/>
    </row>
    <row r="581" spans="1:19" ht="15.75" thickBot="1" x14ac:dyDescent="0.3">
      <c r="A581" s="97"/>
      <c r="B581" s="100"/>
      <c r="C581" s="98"/>
      <c r="D581" s="111"/>
      <c r="E581" s="111"/>
      <c r="F581" s="111"/>
      <c r="G581" s="100"/>
      <c r="H581" s="99"/>
      <c r="I581" s="158">
        <f>IF(G581=Precios!$CG$4,Precios!$CH$4,IF(G581=Precios!$CG$5,Precios!$CH$5,IF(G581=Precios!$CG$6,Precios!$CH$6,IF(G581=Precios!$CG$7,Precios!$CH$7,IF(G581=Precios!$CG$8,Precios!$CH$8,IF(G581=Precios!$CG$9,Precios!$CH$9,IF(G581=Precios!$CG$10,Precios!$CH$10,IF(G581=Precios!$CG$11,Precios!$CH$11,IF(G581=Precios!$CG$12,Precios!$CH$12,IF(G581=Precios!$CG$13,Precios!$CH$13,IF(G581=Precios!$CG$14,Precios!$CH$14,IF(G581=Precios!$CG$15,Precios!$CH$15,IF(G581=Precios!$CG$16,Precios!$CH$16,IF(G581=Precios!$CG$17,Precios!$CH$17,IF(G581=Precios!$CG$18,Precios!$CH$18,0)))))))))))))))</f>
        <v>0</v>
      </c>
      <c r="J581" s="100"/>
      <c r="K581" s="101">
        <f>IF(J581=1,I581,IF(J581=2,I581*(1-Precios!$CK$3),0))</f>
        <v>0</v>
      </c>
      <c r="L581" s="101">
        <f t="shared" si="64"/>
        <v>0</v>
      </c>
      <c r="M581" s="102"/>
      <c r="N581" s="103"/>
      <c r="O581" s="103"/>
      <c r="P581" s="103"/>
      <c r="Q581" s="103"/>
      <c r="R581" s="103"/>
      <c r="S581" s="104"/>
    </row>
    <row r="582" spans="1:19" x14ac:dyDescent="0.25">
      <c r="A582" s="84"/>
      <c r="B582" s="87"/>
      <c r="C582" s="85"/>
      <c r="D582" s="109"/>
      <c r="E582" s="109"/>
      <c r="F582" s="109"/>
      <c r="G582" s="87"/>
      <c r="H582" s="86"/>
      <c r="I582" s="156">
        <f>IF(G582=Precios!$CG$4,Precios!$CH$4,IF(G582=Precios!$CG$5,Precios!$CH$5,IF(G582=Precios!$CG$6,Precios!$CH$6,IF(G582=Precios!$CG$7,Precios!$CH$7,IF(G582=Precios!$CG$8,Precios!$CH$8,IF(G582=Precios!$CG$9,Precios!$CH$9,IF(G582=Precios!$CG$10,Precios!$CH$10,IF(G582=Precios!$CG$11,Precios!$CH$11,IF(G582=Precios!$CG$12,Precios!$CH$12,IF(G582=Precios!$CG$13,Precios!$CH$13,IF(G582=Precios!$CG$14,Precios!$CH$14,IF(G582=Precios!$CG$15,Precios!$CH$15,IF(G582=Precios!$CG$16,Precios!$CH$16,IF(G582=Precios!$CG$17,Precios!$CH$17,IF(G582=Precios!$CG$18,Precios!$CH$18,0)))))))))))))))</f>
        <v>0</v>
      </c>
      <c r="J582" s="87"/>
      <c r="K582" s="88">
        <f>IF(J582=1,I582,IF(J582=2,I582*(1-Precios!$CK$3),0))</f>
        <v>0</v>
      </c>
      <c r="L582" s="88">
        <f t="shared" si="64"/>
        <v>0</v>
      </c>
      <c r="M582" s="89">
        <f>+SUM(L582:L584)</f>
        <v>0</v>
      </c>
      <c r="N582" s="90">
        <f>IF(J582=1,(+M582*Precios!$CI$3),0)</f>
        <v>0</v>
      </c>
      <c r="O582" s="91">
        <f>+M582-N582</f>
        <v>0</v>
      </c>
      <c r="P582" s="92"/>
      <c r="Q582" s="93">
        <f>+O582-P582</f>
        <v>0</v>
      </c>
      <c r="R582" s="94">
        <f>IF(J582=1,0,Q582)</f>
        <v>0</v>
      </c>
      <c r="S582" s="145">
        <f>IF(J582=2,0,Q582)</f>
        <v>0</v>
      </c>
    </row>
    <row r="583" spans="1:19" x14ac:dyDescent="0.25">
      <c r="A583" s="95"/>
      <c r="B583" s="32"/>
      <c r="C583" s="26"/>
      <c r="D583" s="110"/>
      <c r="E583" s="110"/>
      <c r="F583" s="110"/>
      <c r="G583" s="32"/>
      <c r="H583" s="34"/>
      <c r="I583" s="157">
        <f>IF(G583=Precios!$CG$4,Precios!$CH$4,IF(G583=Precios!$CG$5,Precios!$CH$5,IF(G583=Precios!$CG$6,Precios!$CH$6,IF(G583=Precios!$CG$7,Precios!$CH$7,IF(G583=Precios!$CG$8,Precios!$CH$8,IF(G583=Precios!$CG$9,Precios!$CH$9,IF(G583=Precios!$CG$10,Precios!$CH$10,IF(G583=Precios!$CG$11,Precios!$CH$11,IF(G583=Precios!$CG$12,Precios!$CH$12,IF(G583=Precios!$CG$13,Precios!$CH$13,IF(G583=Precios!$CG$14,Precios!$CH$14,IF(G583=Precios!$CG$15,Precios!$CH$15,IF(G583=Precios!$CG$16,Precios!$CH$16,IF(G583=Precios!$CG$17,Precios!$CH$17,IF(G583=Precios!$CG$18,Precios!$CH$18,0)))))))))))))))</f>
        <v>0</v>
      </c>
      <c r="J583" s="32"/>
      <c r="K583" s="82">
        <f>IF(J583=1,I583,IF(J583=2,I583*(1-Precios!$CK$3),0))</f>
        <v>0</v>
      </c>
      <c r="L583" s="82">
        <f t="shared" si="64"/>
        <v>0</v>
      </c>
      <c r="M583" s="33"/>
      <c r="N583" s="28"/>
      <c r="O583" s="28"/>
      <c r="P583" s="28"/>
      <c r="Q583" s="28"/>
      <c r="R583" s="28"/>
      <c r="S583" s="96"/>
    </row>
    <row r="584" spans="1:19" ht="15.75" thickBot="1" x14ac:dyDescent="0.3">
      <c r="A584" s="97"/>
      <c r="B584" s="100"/>
      <c r="C584" s="98"/>
      <c r="D584" s="111"/>
      <c r="E584" s="111"/>
      <c r="F584" s="111"/>
      <c r="G584" s="100"/>
      <c r="H584" s="99"/>
      <c r="I584" s="158">
        <f>IF(G584=Precios!$CG$4,Precios!$CH$4,IF(G584=Precios!$CG$5,Precios!$CH$5,IF(G584=Precios!$CG$6,Precios!$CH$6,IF(G584=Precios!$CG$7,Precios!$CH$7,IF(G584=Precios!$CG$8,Precios!$CH$8,IF(G584=Precios!$CG$9,Precios!$CH$9,IF(G584=Precios!$CG$10,Precios!$CH$10,IF(G584=Precios!$CG$11,Precios!$CH$11,IF(G584=Precios!$CG$12,Precios!$CH$12,IF(G584=Precios!$CG$13,Precios!$CH$13,IF(G584=Precios!$CG$14,Precios!$CH$14,IF(G584=Precios!$CG$15,Precios!$CH$15,IF(G584=Precios!$CG$16,Precios!$CH$16,IF(G584=Precios!$CG$17,Precios!$CH$17,IF(G584=Precios!$CG$18,Precios!$CH$18,0)))))))))))))))</f>
        <v>0</v>
      </c>
      <c r="J584" s="100"/>
      <c r="K584" s="101">
        <f>IF(J584=1,I584,IF(J584=2,I584*(1-Precios!$CK$3),0))</f>
        <v>0</v>
      </c>
      <c r="L584" s="101">
        <f t="shared" si="64"/>
        <v>0</v>
      </c>
      <c r="M584" s="102"/>
      <c r="N584" s="103"/>
      <c r="O584" s="103"/>
      <c r="P584" s="103"/>
      <c r="Q584" s="103"/>
      <c r="R584" s="103"/>
      <c r="S584" s="104"/>
    </row>
    <row r="585" spans="1:19" x14ac:dyDescent="0.25">
      <c r="A585" s="84"/>
      <c r="B585" s="87"/>
      <c r="C585" s="85"/>
      <c r="D585" s="109"/>
      <c r="E585" s="109"/>
      <c r="F585" s="109"/>
      <c r="G585" s="87"/>
      <c r="H585" s="86"/>
      <c r="I585" s="156">
        <f>IF(G585=Precios!$CG$4,Precios!$CH$4,IF(G585=Precios!$CG$5,Precios!$CH$5,IF(G585=Precios!$CG$6,Precios!$CH$6,IF(G585=Precios!$CG$7,Precios!$CH$7,IF(G585=Precios!$CG$8,Precios!$CH$8,IF(G585=Precios!$CG$9,Precios!$CH$9,IF(G585=Precios!$CG$10,Precios!$CH$10,IF(G585=Precios!$CG$11,Precios!$CH$11,IF(G585=Precios!$CG$12,Precios!$CH$12,IF(G585=Precios!$CG$13,Precios!$CH$13,IF(G585=Precios!$CG$14,Precios!$CH$14,IF(G585=Precios!$CG$15,Precios!$CH$15,IF(G585=Precios!$CG$16,Precios!$CH$16,IF(G585=Precios!$CG$17,Precios!$CH$17,IF(G585=Precios!$CG$18,Precios!$CH$18,0)))))))))))))))</f>
        <v>0</v>
      </c>
      <c r="J585" s="87"/>
      <c r="K585" s="88">
        <f>IF(J585=1,I585,IF(J585=2,I585*(1-Precios!$CK$3),0))</f>
        <v>0</v>
      </c>
      <c r="L585" s="88">
        <f t="shared" ref="L585:L596" si="65">+H585*K585</f>
        <v>0</v>
      </c>
      <c r="M585" s="89">
        <f>+SUM(L585:L587)</f>
        <v>0</v>
      </c>
      <c r="N585" s="90">
        <f>IF(J585=1,(+M585*Precios!$CI$3),0)</f>
        <v>0</v>
      </c>
      <c r="O585" s="91">
        <f>+M585-N585</f>
        <v>0</v>
      </c>
      <c r="P585" s="92"/>
      <c r="Q585" s="93">
        <f>+O585-P585</f>
        <v>0</v>
      </c>
      <c r="R585" s="94">
        <f>IF(J585=1,0,Q585)</f>
        <v>0</v>
      </c>
      <c r="S585" s="145">
        <f>IF(J585=2,0,Q585)</f>
        <v>0</v>
      </c>
    </row>
    <row r="586" spans="1:19" x14ac:dyDescent="0.25">
      <c r="A586" s="95"/>
      <c r="B586" s="32"/>
      <c r="C586" s="26"/>
      <c r="D586" s="110"/>
      <c r="E586" s="110"/>
      <c r="F586" s="110"/>
      <c r="G586" s="32"/>
      <c r="H586" s="34"/>
      <c r="I586" s="157">
        <f>IF(G586=Precios!$CG$4,Precios!$CH$4,IF(G586=Precios!$CG$5,Precios!$CH$5,IF(G586=Precios!$CG$6,Precios!$CH$6,IF(G586=Precios!$CG$7,Precios!$CH$7,IF(G586=Precios!$CG$8,Precios!$CH$8,IF(G586=Precios!$CG$9,Precios!$CH$9,IF(G586=Precios!$CG$10,Precios!$CH$10,IF(G586=Precios!$CG$11,Precios!$CH$11,IF(G586=Precios!$CG$12,Precios!$CH$12,IF(G586=Precios!$CG$13,Precios!$CH$13,IF(G586=Precios!$CG$14,Precios!$CH$14,IF(G586=Precios!$CG$15,Precios!$CH$15,IF(G586=Precios!$CG$16,Precios!$CH$16,IF(G586=Precios!$CG$17,Precios!$CH$17,IF(G586=Precios!$CG$18,Precios!$CH$18,0)))))))))))))))</f>
        <v>0</v>
      </c>
      <c r="J586" s="32"/>
      <c r="K586" s="82">
        <f>IF(J586=1,I586,IF(J586=2,I586*(1-Precios!$CK$3),0))</f>
        <v>0</v>
      </c>
      <c r="L586" s="82">
        <f t="shared" si="65"/>
        <v>0</v>
      </c>
      <c r="M586" s="33"/>
      <c r="N586" s="28"/>
      <c r="O586" s="28"/>
      <c r="P586" s="28"/>
      <c r="Q586" s="28"/>
      <c r="R586" s="28"/>
      <c r="S586" s="96"/>
    </row>
    <row r="587" spans="1:19" ht="15.75" thickBot="1" x14ac:dyDescent="0.3">
      <c r="A587" s="97"/>
      <c r="B587" s="100"/>
      <c r="C587" s="98"/>
      <c r="D587" s="111"/>
      <c r="E587" s="111"/>
      <c r="F587" s="111"/>
      <c r="G587" s="100"/>
      <c r="H587" s="99"/>
      <c r="I587" s="158">
        <f>IF(G587=Precios!$CG$4,Precios!$CH$4,IF(G587=Precios!$CG$5,Precios!$CH$5,IF(G587=Precios!$CG$6,Precios!$CH$6,IF(G587=Precios!$CG$7,Precios!$CH$7,IF(G587=Precios!$CG$8,Precios!$CH$8,IF(G587=Precios!$CG$9,Precios!$CH$9,IF(G587=Precios!$CG$10,Precios!$CH$10,IF(G587=Precios!$CG$11,Precios!$CH$11,IF(G587=Precios!$CG$12,Precios!$CH$12,IF(G587=Precios!$CG$13,Precios!$CH$13,IF(G587=Precios!$CG$14,Precios!$CH$14,IF(G587=Precios!$CG$15,Precios!$CH$15,IF(G587=Precios!$CG$16,Precios!$CH$16,IF(G587=Precios!$CG$17,Precios!$CH$17,IF(G587=Precios!$CG$18,Precios!$CH$18,0)))))))))))))))</f>
        <v>0</v>
      </c>
      <c r="J587" s="100"/>
      <c r="K587" s="101">
        <f>IF(J587=1,I587,IF(J587=2,I587*(1-Precios!$CK$3),0))</f>
        <v>0</v>
      </c>
      <c r="L587" s="101">
        <f t="shared" si="65"/>
        <v>0</v>
      </c>
      <c r="M587" s="102"/>
      <c r="N587" s="103"/>
      <c r="O587" s="103"/>
      <c r="P587" s="103"/>
      <c r="Q587" s="103"/>
      <c r="R587" s="103"/>
      <c r="S587" s="104"/>
    </row>
    <row r="588" spans="1:19" x14ac:dyDescent="0.25">
      <c r="A588" s="84"/>
      <c r="B588" s="87"/>
      <c r="C588" s="85"/>
      <c r="D588" s="109"/>
      <c r="E588" s="109"/>
      <c r="F588" s="109"/>
      <c r="G588" s="87"/>
      <c r="H588" s="86"/>
      <c r="I588" s="156">
        <f>IF(G588=Precios!$CG$4,Precios!$CH$4,IF(G588=Precios!$CG$5,Precios!$CH$5,IF(G588=Precios!$CG$6,Precios!$CH$6,IF(G588=Precios!$CG$7,Precios!$CH$7,IF(G588=Precios!$CG$8,Precios!$CH$8,IF(G588=Precios!$CG$9,Precios!$CH$9,IF(G588=Precios!$CG$10,Precios!$CH$10,IF(G588=Precios!$CG$11,Precios!$CH$11,IF(G588=Precios!$CG$12,Precios!$CH$12,IF(G588=Precios!$CG$13,Precios!$CH$13,IF(G588=Precios!$CG$14,Precios!$CH$14,IF(G588=Precios!$CG$15,Precios!$CH$15,IF(G588=Precios!$CG$16,Precios!$CH$16,IF(G588=Precios!$CG$17,Precios!$CH$17,IF(G588=Precios!$CG$18,Precios!$CH$18,0)))))))))))))))</f>
        <v>0</v>
      </c>
      <c r="J588" s="87"/>
      <c r="K588" s="88">
        <f>IF(J588=1,I588,IF(J588=2,I588*(1-Precios!$CK$3),0))</f>
        <v>0</v>
      </c>
      <c r="L588" s="88">
        <f t="shared" si="65"/>
        <v>0</v>
      </c>
      <c r="M588" s="89">
        <f>+SUM(L588:L590)</f>
        <v>0</v>
      </c>
      <c r="N588" s="90">
        <f>IF(J588=1,(+M588*Precios!$CI$3),0)</f>
        <v>0</v>
      </c>
      <c r="O588" s="91">
        <f>+M588-N588</f>
        <v>0</v>
      </c>
      <c r="P588" s="92"/>
      <c r="Q588" s="93">
        <f>+O588-P588</f>
        <v>0</v>
      </c>
      <c r="R588" s="94">
        <f>IF(J588=1,0,Q588)</f>
        <v>0</v>
      </c>
      <c r="S588" s="145">
        <f>IF(J588=2,0,Q588)</f>
        <v>0</v>
      </c>
    </row>
    <row r="589" spans="1:19" x14ac:dyDescent="0.25">
      <c r="A589" s="95"/>
      <c r="B589" s="32"/>
      <c r="C589" s="26"/>
      <c r="D589" s="110"/>
      <c r="E589" s="110"/>
      <c r="F589" s="110"/>
      <c r="G589" s="32"/>
      <c r="H589" s="34"/>
      <c r="I589" s="157">
        <f>IF(G589=Precios!$CG$4,Precios!$CH$4,IF(G589=Precios!$CG$5,Precios!$CH$5,IF(G589=Precios!$CG$6,Precios!$CH$6,IF(G589=Precios!$CG$7,Precios!$CH$7,IF(G589=Precios!$CG$8,Precios!$CH$8,IF(G589=Precios!$CG$9,Precios!$CH$9,IF(G589=Precios!$CG$10,Precios!$CH$10,IF(G589=Precios!$CG$11,Precios!$CH$11,IF(G589=Precios!$CG$12,Precios!$CH$12,IF(G589=Precios!$CG$13,Precios!$CH$13,IF(G589=Precios!$CG$14,Precios!$CH$14,IF(G589=Precios!$CG$15,Precios!$CH$15,IF(G589=Precios!$CG$16,Precios!$CH$16,IF(G589=Precios!$CG$17,Precios!$CH$17,IF(G589=Precios!$CG$18,Precios!$CH$18,0)))))))))))))))</f>
        <v>0</v>
      </c>
      <c r="J589" s="32"/>
      <c r="K589" s="82">
        <f>IF(J589=1,I589,IF(J589=2,I589*(1-Precios!$CK$3),0))</f>
        <v>0</v>
      </c>
      <c r="L589" s="82">
        <f t="shared" si="65"/>
        <v>0</v>
      </c>
      <c r="M589" s="33"/>
      <c r="N589" s="28"/>
      <c r="O589" s="28"/>
      <c r="P589" s="28"/>
      <c r="Q589" s="28"/>
      <c r="R589" s="28"/>
      <c r="S589" s="96"/>
    </row>
    <row r="590" spans="1:19" ht="15.75" thickBot="1" x14ac:dyDescent="0.3">
      <c r="A590" s="97"/>
      <c r="B590" s="100"/>
      <c r="C590" s="98"/>
      <c r="D590" s="111"/>
      <c r="E590" s="111"/>
      <c r="F590" s="111"/>
      <c r="G590" s="100"/>
      <c r="H590" s="99"/>
      <c r="I590" s="158">
        <f>IF(G590=Precios!$CG$4,Precios!$CH$4,IF(G590=Precios!$CG$5,Precios!$CH$5,IF(G590=Precios!$CG$6,Precios!$CH$6,IF(G590=Precios!$CG$7,Precios!$CH$7,IF(G590=Precios!$CG$8,Precios!$CH$8,IF(G590=Precios!$CG$9,Precios!$CH$9,IF(G590=Precios!$CG$10,Precios!$CH$10,IF(G590=Precios!$CG$11,Precios!$CH$11,IF(G590=Precios!$CG$12,Precios!$CH$12,IF(G590=Precios!$CG$13,Precios!$CH$13,IF(G590=Precios!$CG$14,Precios!$CH$14,IF(G590=Precios!$CG$15,Precios!$CH$15,IF(G590=Precios!$CG$16,Precios!$CH$16,IF(G590=Precios!$CG$17,Precios!$CH$17,IF(G590=Precios!$CG$18,Precios!$CH$18,0)))))))))))))))</f>
        <v>0</v>
      </c>
      <c r="J590" s="100"/>
      <c r="K590" s="101">
        <f>IF(J590=1,I590,IF(J590=2,I590*(1-Precios!$CK$3),0))</f>
        <v>0</v>
      </c>
      <c r="L590" s="101">
        <f t="shared" si="65"/>
        <v>0</v>
      </c>
      <c r="M590" s="102"/>
      <c r="N590" s="103"/>
      <c r="O590" s="103"/>
      <c r="P590" s="103"/>
      <c r="Q590" s="103"/>
      <c r="R590" s="103"/>
      <c r="S590" s="104"/>
    </row>
    <row r="591" spans="1:19" x14ac:dyDescent="0.25">
      <c r="A591" s="84"/>
      <c r="B591" s="87"/>
      <c r="C591" s="85"/>
      <c r="D591" s="109"/>
      <c r="E591" s="109"/>
      <c r="F591" s="109"/>
      <c r="G591" s="87"/>
      <c r="H591" s="86"/>
      <c r="I591" s="156">
        <f>IF(G591=Precios!$CG$4,Precios!$CH$4,IF(G591=Precios!$CG$5,Precios!$CH$5,IF(G591=Precios!$CG$6,Precios!$CH$6,IF(G591=Precios!$CG$7,Precios!$CH$7,IF(G591=Precios!$CG$8,Precios!$CH$8,IF(G591=Precios!$CG$9,Precios!$CH$9,IF(G591=Precios!$CG$10,Precios!$CH$10,IF(G591=Precios!$CG$11,Precios!$CH$11,IF(G591=Precios!$CG$12,Precios!$CH$12,IF(G591=Precios!$CG$13,Precios!$CH$13,IF(G591=Precios!$CG$14,Precios!$CH$14,IF(G591=Precios!$CG$15,Precios!$CH$15,IF(G591=Precios!$CG$16,Precios!$CH$16,IF(G591=Precios!$CG$17,Precios!$CH$17,IF(G591=Precios!$CG$18,Precios!$CH$18,0)))))))))))))))</f>
        <v>0</v>
      </c>
      <c r="J591" s="87"/>
      <c r="K591" s="88">
        <f>IF(J591=1,I591,IF(J591=2,I591*(1-Precios!$CK$3),0))</f>
        <v>0</v>
      </c>
      <c r="L591" s="88">
        <f t="shared" si="65"/>
        <v>0</v>
      </c>
      <c r="M591" s="89">
        <f>+SUM(L591:L593)</f>
        <v>0</v>
      </c>
      <c r="N591" s="90">
        <f>IF(J591=1,(+M591*Precios!$CI$3),0)</f>
        <v>0</v>
      </c>
      <c r="O591" s="91">
        <f>+M591-N591</f>
        <v>0</v>
      </c>
      <c r="P591" s="92"/>
      <c r="Q591" s="93">
        <f>+O591-P591</f>
        <v>0</v>
      </c>
      <c r="R591" s="94">
        <f>IF(J591=1,0,Q591)</f>
        <v>0</v>
      </c>
      <c r="S591" s="145">
        <f>IF(J591=2,0,Q591)</f>
        <v>0</v>
      </c>
    </row>
    <row r="592" spans="1:19" x14ac:dyDescent="0.25">
      <c r="A592" s="95"/>
      <c r="B592" s="32"/>
      <c r="C592" s="26"/>
      <c r="D592" s="110"/>
      <c r="E592" s="110"/>
      <c r="F592" s="110"/>
      <c r="G592" s="32"/>
      <c r="H592" s="34"/>
      <c r="I592" s="157">
        <f>IF(G592=Precios!$CG$4,Precios!$CH$4,IF(G592=Precios!$CG$5,Precios!$CH$5,IF(G592=Precios!$CG$6,Precios!$CH$6,IF(G592=Precios!$CG$7,Precios!$CH$7,IF(G592=Precios!$CG$8,Precios!$CH$8,IF(G592=Precios!$CG$9,Precios!$CH$9,IF(G592=Precios!$CG$10,Precios!$CH$10,IF(G592=Precios!$CG$11,Precios!$CH$11,IF(G592=Precios!$CG$12,Precios!$CH$12,IF(G592=Precios!$CG$13,Precios!$CH$13,IF(G592=Precios!$CG$14,Precios!$CH$14,IF(G592=Precios!$CG$15,Precios!$CH$15,IF(G592=Precios!$CG$16,Precios!$CH$16,IF(G592=Precios!$CG$17,Precios!$CH$17,IF(G592=Precios!$CG$18,Precios!$CH$18,0)))))))))))))))</f>
        <v>0</v>
      </c>
      <c r="J592" s="32"/>
      <c r="K592" s="82">
        <f>IF(J592=1,I592,IF(J592=2,I592*(1-Precios!$CK$3),0))</f>
        <v>0</v>
      </c>
      <c r="L592" s="82">
        <f t="shared" si="65"/>
        <v>0</v>
      </c>
      <c r="M592" s="33"/>
      <c r="N592" s="28"/>
      <c r="O592" s="28"/>
      <c r="P592" s="28"/>
      <c r="Q592" s="28"/>
      <c r="R592" s="28"/>
      <c r="S592" s="96"/>
    </row>
    <row r="593" spans="1:19" ht="15.75" thickBot="1" x14ac:dyDescent="0.3">
      <c r="A593" s="97"/>
      <c r="B593" s="100"/>
      <c r="C593" s="98"/>
      <c r="D593" s="111"/>
      <c r="E593" s="111"/>
      <c r="F593" s="111"/>
      <c r="G593" s="100"/>
      <c r="H593" s="99"/>
      <c r="I593" s="158">
        <f>IF(G593=Precios!$CG$4,Precios!$CH$4,IF(G593=Precios!$CG$5,Precios!$CH$5,IF(G593=Precios!$CG$6,Precios!$CH$6,IF(G593=Precios!$CG$7,Precios!$CH$7,IF(G593=Precios!$CG$8,Precios!$CH$8,IF(G593=Precios!$CG$9,Precios!$CH$9,IF(G593=Precios!$CG$10,Precios!$CH$10,IF(G593=Precios!$CG$11,Precios!$CH$11,IF(G593=Precios!$CG$12,Precios!$CH$12,IF(G593=Precios!$CG$13,Precios!$CH$13,IF(G593=Precios!$CG$14,Precios!$CH$14,IF(G593=Precios!$CG$15,Precios!$CH$15,IF(G593=Precios!$CG$16,Precios!$CH$16,IF(G593=Precios!$CG$17,Precios!$CH$17,IF(G593=Precios!$CG$18,Precios!$CH$18,0)))))))))))))))</f>
        <v>0</v>
      </c>
      <c r="J593" s="100"/>
      <c r="K593" s="101">
        <f>IF(J593=1,I593,IF(J593=2,I593*(1-Precios!$CK$3),0))</f>
        <v>0</v>
      </c>
      <c r="L593" s="101">
        <f t="shared" si="65"/>
        <v>0</v>
      </c>
      <c r="M593" s="102"/>
      <c r="N593" s="103"/>
      <c r="O593" s="103"/>
      <c r="P593" s="103"/>
      <c r="Q593" s="103"/>
      <c r="R593" s="103"/>
      <c r="S593" s="104"/>
    </row>
    <row r="594" spans="1:19" x14ac:dyDescent="0.25">
      <c r="A594" s="84"/>
      <c r="B594" s="87"/>
      <c r="C594" s="85"/>
      <c r="D594" s="109"/>
      <c r="E594" s="109"/>
      <c r="F594" s="109"/>
      <c r="G594" s="87"/>
      <c r="H594" s="86"/>
      <c r="I594" s="156">
        <f>IF(G594=Precios!$CG$4,Precios!$CH$4,IF(G594=Precios!$CG$5,Precios!$CH$5,IF(G594=Precios!$CG$6,Precios!$CH$6,IF(G594=Precios!$CG$7,Precios!$CH$7,IF(G594=Precios!$CG$8,Precios!$CH$8,IF(G594=Precios!$CG$9,Precios!$CH$9,IF(G594=Precios!$CG$10,Precios!$CH$10,IF(G594=Precios!$CG$11,Precios!$CH$11,IF(G594=Precios!$CG$12,Precios!$CH$12,IF(G594=Precios!$CG$13,Precios!$CH$13,IF(G594=Precios!$CG$14,Precios!$CH$14,IF(G594=Precios!$CG$15,Precios!$CH$15,IF(G594=Precios!$CG$16,Precios!$CH$16,IF(G594=Precios!$CG$17,Precios!$CH$17,IF(G594=Precios!$CG$18,Precios!$CH$18,0)))))))))))))))</f>
        <v>0</v>
      </c>
      <c r="J594" s="87"/>
      <c r="K594" s="88">
        <f>IF(J594=1,I594,IF(J594=2,I594*(1-Precios!$CK$3),0))</f>
        <v>0</v>
      </c>
      <c r="L594" s="88">
        <f t="shared" si="65"/>
        <v>0</v>
      </c>
      <c r="M594" s="89">
        <f>+SUM(L594:L596)</f>
        <v>0</v>
      </c>
      <c r="N594" s="90">
        <f>IF(J594=1,(+M594*Precios!$CI$3),0)</f>
        <v>0</v>
      </c>
      <c r="O594" s="91">
        <f>+M594-N594</f>
        <v>0</v>
      </c>
      <c r="P594" s="92"/>
      <c r="Q594" s="93">
        <f>+O594-P594</f>
        <v>0</v>
      </c>
      <c r="R594" s="94">
        <f>IF(J594=1,0,Q594)</f>
        <v>0</v>
      </c>
      <c r="S594" s="145">
        <f>IF(J594=2,0,Q594)</f>
        <v>0</v>
      </c>
    </row>
    <row r="595" spans="1:19" x14ac:dyDescent="0.25">
      <c r="A595" s="95"/>
      <c r="B595" s="32"/>
      <c r="C595" s="26"/>
      <c r="D595" s="110"/>
      <c r="E595" s="110"/>
      <c r="F595" s="110"/>
      <c r="G595" s="32"/>
      <c r="H595" s="34"/>
      <c r="I595" s="157">
        <f>IF(G595=Precios!$CG$4,Precios!$CH$4,IF(G595=Precios!$CG$5,Precios!$CH$5,IF(G595=Precios!$CG$6,Precios!$CH$6,IF(G595=Precios!$CG$7,Precios!$CH$7,IF(G595=Precios!$CG$8,Precios!$CH$8,IF(G595=Precios!$CG$9,Precios!$CH$9,IF(G595=Precios!$CG$10,Precios!$CH$10,IF(G595=Precios!$CG$11,Precios!$CH$11,IF(G595=Precios!$CG$12,Precios!$CH$12,IF(G595=Precios!$CG$13,Precios!$CH$13,IF(G595=Precios!$CG$14,Precios!$CH$14,IF(G595=Precios!$CG$15,Precios!$CH$15,IF(G595=Precios!$CG$16,Precios!$CH$16,IF(G595=Precios!$CG$17,Precios!$CH$17,IF(G595=Precios!$CG$18,Precios!$CH$18,0)))))))))))))))</f>
        <v>0</v>
      </c>
      <c r="J595" s="32"/>
      <c r="K595" s="82">
        <f>IF(J595=1,I595,IF(J595=2,I595*(1-Precios!$CK$3),0))</f>
        <v>0</v>
      </c>
      <c r="L595" s="82">
        <f t="shared" si="65"/>
        <v>0</v>
      </c>
      <c r="M595" s="33"/>
      <c r="N595" s="28"/>
      <c r="O595" s="28"/>
      <c r="P595" s="28"/>
      <c r="Q595" s="28"/>
      <c r="R595" s="28"/>
      <c r="S595" s="96"/>
    </row>
    <row r="596" spans="1:19" ht="15.75" thickBot="1" x14ac:dyDescent="0.3">
      <c r="A596" s="97"/>
      <c r="B596" s="100"/>
      <c r="C596" s="98"/>
      <c r="D596" s="111"/>
      <c r="E596" s="111"/>
      <c r="F596" s="111"/>
      <c r="G596" s="100"/>
      <c r="H596" s="99"/>
      <c r="I596" s="158">
        <f>IF(G596=Precios!$CG$4,Precios!$CH$4,IF(G596=Precios!$CG$5,Precios!$CH$5,IF(G596=Precios!$CG$6,Precios!$CH$6,IF(G596=Precios!$CG$7,Precios!$CH$7,IF(G596=Precios!$CG$8,Precios!$CH$8,IF(G596=Precios!$CG$9,Precios!$CH$9,IF(G596=Precios!$CG$10,Precios!$CH$10,IF(G596=Precios!$CG$11,Precios!$CH$11,IF(G596=Precios!$CG$12,Precios!$CH$12,IF(G596=Precios!$CG$13,Precios!$CH$13,IF(G596=Precios!$CG$14,Precios!$CH$14,IF(G596=Precios!$CG$15,Precios!$CH$15,IF(G596=Precios!$CG$16,Precios!$CH$16,IF(G596=Precios!$CG$17,Precios!$CH$17,IF(G596=Precios!$CG$18,Precios!$CH$18,0)))))))))))))))</f>
        <v>0</v>
      </c>
      <c r="J596" s="100"/>
      <c r="K596" s="101">
        <f>IF(J596=1,I596,IF(J596=2,I596*(1-Precios!$CK$3),0))</f>
        <v>0</v>
      </c>
      <c r="L596" s="101">
        <f t="shared" si="65"/>
        <v>0</v>
      </c>
      <c r="M596" s="102"/>
      <c r="N596" s="103"/>
      <c r="O596" s="103"/>
      <c r="P596" s="103"/>
      <c r="Q596" s="103"/>
      <c r="R596" s="103"/>
      <c r="S596" s="104"/>
    </row>
    <row r="597" spans="1:19" x14ac:dyDescent="0.25">
      <c r="A597" s="84"/>
      <c r="B597" s="87"/>
      <c r="C597" s="85"/>
      <c r="D597" s="109"/>
      <c r="E597" s="109"/>
      <c r="F597" s="109"/>
      <c r="G597" s="87"/>
      <c r="H597" s="86"/>
      <c r="I597" s="156">
        <f>IF(G597=Precios!$CG$4,Precios!$CH$4,IF(G597=Precios!$CG$5,Precios!$CH$5,IF(G597=Precios!$CG$6,Precios!$CH$6,IF(G597=Precios!$CG$7,Precios!$CH$7,IF(G597=Precios!$CG$8,Precios!$CH$8,IF(G597=Precios!$CG$9,Precios!$CH$9,IF(G597=Precios!$CG$10,Precios!$CH$10,IF(G597=Precios!$CG$11,Precios!$CH$11,IF(G597=Precios!$CG$12,Precios!$CH$12,IF(G597=Precios!$CG$13,Precios!$CH$13,IF(G597=Precios!$CG$14,Precios!$CH$14,IF(G597=Precios!$CG$15,Precios!$CH$15,IF(G597=Precios!$CG$16,Precios!$CH$16,IF(G597=Precios!$CG$17,Precios!$CH$17,IF(G597=Precios!$CG$18,Precios!$CH$18,0)))))))))))))))</f>
        <v>0</v>
      </c>
      <c r="J597" s="87"/>
      <c r="K597" s="88">
        <f>IF(J597=1,I597,IF(J597=2,I597*(1-Precios!$CK$3),0))</f>
        <v>0</v>
      </c>
      <c r="L597" s="88">
        <f t="shared" si="64"/>
        <v>0</v>
      </c>
      <c r="M597" s="89">
        <f>+SUM(L597:L599)</f>
        <v>0</v>
      </c>
      <c r="N597" s="90">
        <f>IF(J597=1,(+M597*Precios!$CI$3),0)</f>
        <v>0</v>
      </c>
      <c r="O597" s="91">
        <f>+M597-N597</f>
        <v>0</v>
      </c>
      <c r="P597" s="92"/>
      <c r="Q597" s="93">
        <f>+O597-P597</f>
        <v>0</v>
      </c>
      <c r="R597" s="94">
        <f>IF(J597=1,0,Q597)</f>
        <v>0</v>
      </c>
      <c r="S597" s="145">
        <f>IF(J597=2,0,Q597)</f>
        <v>0</v>
      </c>
    </row>
    <row r="598" spans="1:19" x14ac:dyDescent="0.25">
      <c r="A598" s="95"/>
      <c r="B598" s="32"/>
      <c r="C598" s="26"/>
      <c r="D598" s="110"/>
      <c r="E598" s="110"/>
      <c r="F598" s="110"/>
      <c r="G598" s="32"/>
      <c r="H598" s="34"/>
      <c r="I598" s="157">
        <f>IF(G598=Precios!$CG$4,Precios!$CH$4,IF(G598=Precios!$CG$5,Precios!$CH$5,IF(G598=Precios!$CG$6,Precios!$CH$6,IF(G598=Precios!$CG$7,Precios!$CH$7,IF(G598=Precios!$CG$8,Precios!$CH$8,IF(G598=Precios!$CG$9,Precios!$CH$9,IF(G598=Precios!$CG$10,Precios!$CH$10,IF(G598=Precios!$CG$11,Precios!$CH$11,IF(G598=Precios!$CG$12,Precios!$CH$12,IF(G598=Precios!$CG$13,Precios!$CH$13,IF(G598=Precios!$CG$14,Precios!$CH$14,IF(G598=Precios!$CG$15,Precios!$CH$15,IF(G598=Precios!$CG$16,Precios!$CH$16,IF(G598=Precios!$CG$17,Precios!$CH$17,IF(G598=Precios!$CG$18,Precios!$CH$18,0)))))))))))))))</f>
        <v>0</v>
      </c>
      <c r="J598" s="32"/>
      <c r="K598" s="82">
        <f>IF(J598=1,I598,IF(J598=2,I598*(1-Precios!$CK$3),0))</f>
        <v>0</v>
      </c>
      <c r="L598" s="82">
        <f t="shared" si="64"/>
        <v>0</v>
      </c>
      <c r="M598" s="33"/>
      <c r="N598" s="28"/>
      <c r="O598" s="28"/>
      <c r="P598" s="28"/>
      <c r="Q598" s="28"/>
      <c r="R598" s="28"/>
      <c r="S598" s="96"/>
    </row>
    <row r="599" spans="1:19" ht="15.75" thickBot="1" x14ac:dyDescent="0.3">
      <c r="A599" s="97"/>
      <c r="B599" s="100"/>
      <c r="C599" s="98"/>
      <c r="D599" s="111"/>
      <c r="E599" s="111"/>
      <c r="F599" s="111"/>
      <c r="G599" s="100"/>
      <c r="H599" s="99"/>
      <c r="I599" s="158">
        <f>IF(G599=Precios!$CG$4,Precios!$CH$4,IF(G599=Precios!$CG$5,Precios!$CH$5,IF(G599=Precios!$CG$6,Precios!$CH$6,IF(G599=Precios!$CG$7,Precios!$CH$7,IF(G599=Precios!$CG$8,Precios!$CH$8,IF(G599=Precios!$CG$9,Precios!$CH$9,IF(G599=Precios!$CG$10,Precios!$CH$10,IF(G599=Precios!$CG$11,Precios!$CH$11,IF(G599=Precios!$CG$12,Precios!$CH$12,IF(G599=Precios!$CG$13,Precios!$CH$13,IF(G599=Precios!$CG$14,Precios!$CH$14,IF(G599=Precios!$CG$15,Precios!$CH$15,IF(G599=Precios!$CG$16,Precios!$CH$16,IF(G599=Precios!$CG$17,Precios!$CH$17,IF(G599=Precios!$CG$18,Precios!$CH$18,0)))))))))))))))</f>
        <v>0</v>
      </c>
      <c r="J599" s="100"/>
      <c r="K599" s="101">
        <f>IF(J599=1,I599,IF(J599=2,I599*(1-Precios!$CK$3),0))</f>
        <v>0</v>
      </c>
      <c r="L599" s="101">
        <f t="shared" si="64"/>
        <v>0</v>
      </c>
      <c r="M599" s="102"/>
      <c r="N599" s="103"/>
      <c r="O599" s="103"/>
      <c r="P599" s="103"/>
      <c r="Q599" s="103"/>
      <c r="R599" s="103"/>
      <c r="S599" s="104"/>
    </row>
    <row r="600" spans="1:19" x14ac:dyDescent="0.25">
      <c r="A600" s="84"/>
      <c r="B600" s="87"/>
      <c r="C600" s="85"/>
      <c r="D600" s="109"/>
      <c r="E600" s="109"/>
      <c r="F600" s="109"/>
      <c r="G600" s="87"/>
      <c r="H600" s="86"/>
      <c r="I600" s="156">
        <f>IF(G600=Precios!$CG$4,Precios!$CH$4,IF(G600=Precios!$CG$5,Precios!$CH$5,IF(G600=Precios!$CG$6,Precios!$CH$6,IF(G600=Precios!$CG$7,Precios!$CH$7,IF(G600=Precios!$CG$8,Precios!$CH$8,IF(G600=Precios!$CG$9,Precios!$CH$9,IF(G600=Precios!$CG$10,Precios!$CH$10,IF(G600=Precios!$CG$11,Precios!$CH$11,IF(G600=Precios!$CG$12,Precios!$CH$12,IF(G600=Precios!$CG$13,Precios!$CH$13,IF(G600=Precios!$CG$14,Precios!$CH$14,IF(G600=Precios!$CG$15,Precios!$CH$15,IF(G600=Precios!$CG$16,Precios!$CH$16,IF(G600=Precios!$CG$17,Precios!$CH$17,IF(G600=Precios!$CG$18,Precios!$CH$18,0)))))))))))))))</f>
        <v>0</v>
      </c>
      <c r="J600" s="87"/>
      <c r="K600" s="88">
        <f>IF(J600=1,I600,IF(J600=2,I600*(1-Precios!$CK$3),0))</f>
        <v>0</v>
      </c>
      <c r="L600" s="88">
        <f t="shared" si="64"/>
        <v>0</v>
      </c>
      <c r="M600" s="89">
        <f>+SUM(L600:L602)</f>
        <v>0</v>
      </c>
      <c r="N600" s="90">
        <f>IF(J600=1,(+M600*Precios!$CI$3),0)</f>
        <v>0</v>
      </c>
      <c r="O600" s="91">
        <f>+M600-N600</f>
        <v>0</v>
      </c>
      <c r="P600" s="92"/>
      <c r="Q600" s="93">
        <f>+O600-P600</f>
        <v>0</v>
      </c>
      <c r="R600" s="94">
        <f>IF(J600=1,0,Q600)</f>
        <v>0</v>
      </c>
      <c r="S600" s="145">
        <f>IF(J600=2,0,Q600)</f>
        <v>0</v>
      </c>
    </row>
    <row r="601" spans="1:19" x14ac:dyDescent="0.25">
      <c r="A601" s="95"/>
      <c r="B601" s="32"/>
      <c r="C601" s="26"/>
      <c r="D601" s="110"/>
      <c r="E601" s="110"/>
      <c r="F601" s="110"/>
      <c r="G601" s="32"/>
      <c r="H601" s="34"/>
      <c r="I601" s="157">
        <f>IF(G601=Precios!$CG$4,Precios!$CH$4,IF(G601=Precios!$CG$5,Precios!$CH$5,IF(G601=Precios!$CG$6,Precios!$CH$6,IF(G601=Precios!$CG$7,Precios!$CH$7,IF(G601=Precios!$CG$8,Precios!$CH$8,IF(G601=Precios!$CG$9,Precios!$CH$9,IF(G601=Precios!$CG$10,Precios!$CH$10,IF(G601=Precios!$CG$11,Precios!$CH$11,IF(G601=Precios!$CG$12,Precios!$CH$12,IF(G601=Precios!$CG$13,Precios!$CH$13,IF(G601=Precios!$CG$14,Precios!$CH$14,IF(G601=Precios!$CG$15,Precios!$CH$15,IF(G601=Precios!$CG$16,Precios!$CH$16,IF(G601=Precios!$CG$17,Precios!$CH$17,IF(G601=Precios!$CG$18,Precios!$CH$18,0)))))))))))))))</f>
        <v>0</v>
      </c>
      <c r="J601" s="32"/>
      <c r="K601" s="82">
        <f>IF(J601=1,I601,IF(J601=2,I601*(1-Precios!$CK$3),0))</f>
        <v>0</v>
      </c>
      <c r="L601" s="82">
        <f t="shared" si="64"/>
        <v>0</v>
      </c>
      <c r="M601" s="33"/>
      <c r="N601" s="28"/>
      <c r="O601" s="28"/>
      <c r="P601" s="28"/>
      <c r="Q601" s="28"/>
      <c r="R601" s="28"/>
      <c r="S601" s="96"/>
    </row>
    <row r="602" spans="1:19" ht="15.75" thickBot="1" x14ac:dyDescent="0.3">
      <c r="A602" s="97"/>
      <c r="B602" s="100"/>
      <c r="C602" s="98"/>
      <c r="D602" s="111"/>
      <c r="E602" s="111"/>
      <c r="F602" s="111"/>
      <c r="G602" s="100"/>
      <c r="H602" s="99"/>
      <c r="I602" s="158">
        <f>IF(G602=Precios!$CG$4,Precios!$CH$4,IF(G602=Precios!$CG$5,Precios!$CH$5,IF(G602=Precios!$CG$6,Precios!$CH$6,IF(G602=Precios!$CG$7,Precios!$CH$7,IF(G602=Precios!$CG$8,Precios!$CH$8,IF(G602=Precios!$CG$9,Precios!$CH$9,IF(G602=Precios!$CG$10,Precios!$CH$10,IF(G602=Precios!$CG$11,Precios!$CH$11,IF(G602=Precios!$CG$12,Precios!$CH$12,IF(G602=Precios!$CG$13,Precios!$CH$13,IF(G602=Precios!$CG$14,Precios!$CH$14,IF(G602=Precios!$CG$15,Precios!$CH$15,IF(G602=Precios!$CG$16,Precios!$CH$16,IF(G602=Precios!$CG$17,Precios!$CH$17,IF(G602=Precios!$CG$18,Precios!$CH$18,0)))))))))))))))</f>
        <v>0</v>
      </c>
      <c r="J602" s="100"/>
      <c r="K602" s="101">
        <f>IF(J602=1,I602,IF(J602=2,I602*(1-Precios!$CK$3),0))</f>
        <v>0</v>
      </c>
      <c r="L602" s="101">
        <f t="shared" si="64"/>
        <v>0</v>
      </c>
      <c r="M602" s="102"/>
      <c r="N602" s="103"/>
      <c r="O602" s="103"/>
      <c r="P602" s="103"/>
      <c r="Q602" s="103"/>
      <c r="R602" s="103"/>
      <c r="S602" s="104"/>
    </row>
    <row r="603" spans="1:19" x14ac:dyDescent="0.25">
      <c r="A603" s="84"/>
      <c r="B603" s="87"/>
      <c r="C603" s="85"/>
      <c r="D603" s="109"/>
      <c r="E603" s="109"/>
      <c r="F603" s="109"/>
      <c r="G603" s="87"/>
      <c r="H603" s="86"/>
      <c r="I603" s="156">
        <f>IF(G603=Precios!$CG$4,Precios!$CH$4,IF(G603=Precios!$CG$5,Precios!$CH$5,IF(G603=Precios!$CG$6,Precios!$CH$6,IF(G603=Precios!$CG$7,Precios!$CH$7,IF(G603=Precios!$CG$8,Precios!$CH$8,IF(G603=Precios!$CG$9,Precios!$CH$9,IF(G603=Precios!$CG$10,Precios!$CH$10,IF(G603=Precios!$CG$11,Precios!$CH$11,IF(G603=Precios!$CG$12,Precios!$CH$12,IF(G603=Precios!$CG$13,Precios!$CH$13,IF(G603=Precios!$CG$14,Precios!$CH$14,IF(G603=Precios!$CG$15,Precios!$CH$15,IF(G603=Precios!$CG$16,Precios!$CH$16,IF(G603=Precios!$CG$17,Precios!$CH$17,IF(G603=Precios!$CG$18,Precios!$CH$18,0)))))))))))))))</f>
        <v>0</v>
      </c>
      <c r="J603" s="87"/>
      <c r="K603" s="88">
        <f>IF(J603=1,I603,IF(J603=2,I603*(1-Precios!$CK$3),0))</f>
        <v>0</v>
      </c>
      <c r="L603" s="88">
        <f t="shared" ref="L603:L608" si="66">+H603*K603</f>
        <v>0</v>
      </c>
      <c r="M603" s="89">
        <f>+SUM(L603:L605)</f>
        <v>0</v>
      </c>
      <c r="N603" s="90">
        <f>IF(J603=1,(+M603*Precios!$CI$3),0)</f>
        <v>0</v>
      </c>
      <c r="O603" s="91">
        <f>+M603-N603</f>
        <v>0</v>
      </c>
      <c r="P603" s="92"/>
      <c r="Q603" s="93">
        <f>+O603-P603</f>
        <v>0</v>
      </c>
      <c r="R603" s="94">
        <f>IF(J603=1,0,Q603)</f>
        <v>0</v>
      </c>
      <c r="S603" s="145">
        <f>IF(J603=2,0,Q603)</f>
        <v>0</v>
      </c>
    </row>
    <row r="604" spans="1:19" x14ac:dyDescent="0.25">
      <c r="A604" s="95"/>
      <c r="B604" s="32"/>
      <c r="C604" s="26"/>
      <c r="D604" s="110"/>
      <c r="E604" s="110"/>
      <c r="F604" s="110"/>
      <c r="G604" s="32"/>
      <c r="H604" s="34"/>
      <c r="I604" s="157">
        <f>IF(G604=Precios!$CG$4,Precios!$CH$4,IF(G604=Precios!$CG$5,Precios!$CH$5,IF(G604=Precios!$CG$6,Precios!$CH$6,IF(G604=Precios!$CG$7,Precios!$CH$7,IF(G604=Precios!$CG$8,Precios!$CH$8,IF(G604=Precios!$CG$9,Precios!$CH$9,IF(G604=Precios!$CG$10,Precios!$CH$10,IF(G604=Precios!$CG$11,Precios!$CH$11,IF(G604=Precios!$CG$12,Precios!$CH$12,IF(G604=Precios!$CG$13,Precios!$CH$13,IF(G604=Precios!$CG$14,Precios!$CH$14,IF(G604=Precios!$CG$15,Precios!$CH$15,IF(G604=Precios!$CG$16,Precios!$CH$16,IF(G604=Precios!$CG$17,Precios!$CH$17,IF(G604=Precios!$CG$18,Precios!$CH$18,0)))))))))))))))</f>
        <v>0</v>
      </c>
      <c r="J604" s="32"/>
      <c r="K604" s="82">
        <f>IF(J604=1,I604,IF(J604=2,I604*(1-Precios!$CK$3),0))</f>
        <v>0</v>
      </c>
      <c r="L604" s="82">
        <f t="shared" si="66"/>
        <v>0</v>
      </c>
      <c r="M604" s="33"/>
      <c r="N604" s="28"/>
      <c r="O604" s="28"/>
      <c r="P604" s="28"/>
      <c r="Q604" s="28"/>
      <c r="R604" s="28"/>
      <c r="S604" s="96"/>
    </row>
    <row r="605" spans="1:19" ht="15.75" thickBot="1" x14ac:dyDescent="0.3">
      <c r="A605" s="97"/>
      <c r="B605" s="100"/>
      <c r="C605" s="98"/>
      <c r="D605" s="111"/>
      <c r="E605" s="111"/>
      <c r="F605" s="111"/>
      <c r="G605" s="100"/>
      <c r="H605" s="99"/>
      <c r="I605" s="158">
        <f>IF(G605=Precios!$CG$4,Precios!$CH$4,IF(G605=Precios!$CG$5,Precios!$CH$5,IF(G605=Precios!$CG$6,Precios!$CH$6,IF(G605=Precios!$CG$7,Precios!$CH$7,IF(G605=Precios!$CG$8,Precios!$CH$8,IF(G605=Precios!$CG$9,Precios!$CH$9,IF(G605=Precios!$CG$10,Precios!$CH$10,IF(G605=Precios!$CG$11,Precios!$CH$11,IF(G605=Precios!$CG$12,Precios!$CH$12,IF(G605=Precios!$CG$13,Precios!$CH$13,IF(G605=Precios!$CG$14,Precios!$CH$14,IF(G605=Precios!$CG$15,Precios!$CH$15,IF(G605=Precios!$CG$16,Precios!$CH$16,IF(G605=Precios!$CG$17,Precios!$CH$17,IF(G605=Precios!$CG$18,Precios!$CH$18,0)))))))))))))))</f>
        <v>0</v>
      </c>
      <c r="J605" s="100"/>
      <c r="K605" s="101">
        <f>IF(J605=1,I605,IF(J605=2,I605*(1-Precios!$CK$3),0))</f>
        <v>0</v>
      </c>
      <c r="L605" s="101">
        <f t="shared" si="66"/>
        <v>0</v>
      </c>
      <c r="M605" s="102"/>
      <c r="N605" s="103"/>
      <c r="O605" s="103"/>
      <c r="P605" s="103"/>
      <c r="Q605" s="103"/>
      <c r="R605" s="103"/>
      <c r="S605" s="104"/>
    </row>
    <row r="606" spans="1:19" x14ac:dyDescent="0.25">
      <c r="A606" s="84"/>
      <c r="B606" s="87"/>
      <c r="C606" s="85"/>
      <c r="D606" s="109"/>
      <c r="E606" s="109"/>
      <c r="F606" s="109"/>
      <c r="G606" s="87"/>
      <c r="H606" s="86"/>
      <c r="I606" s="156">
        <f>IF(G606=Precios!$CG$4,Precios!$CH$4,IF(G606=Precios!$CG$5,Precios!$CH$5,IF(G606=Precios!$CG$6,Precios!$CH$6,IF(G606=Precios!$CG$7,Precios!$CH$7,IF(G606=Precios!$CG$8,Precios!$CH$8,IF(G606=Precios!$CG$9,Precios!$CH$9,IF(G606=Precios!$CG$10,Precios!$CH$10,IF(G606=Precios!$CG$11,Precios!$CH$11,IF(G606=Precios!$CG$12,Precios!$CH$12,IF(G606=Precios!$CG$13,Precios!$CH$13,IF(G606=Precios!$CG$14,Precios!$CH$14,IF(G606=Precios!$CG$15,Precios!$CH$15,IF(G606=Precios!$CG$16,Precios!$CH$16,IF(G606=Precios!$CG$17,Precios!$CH$17,IF(G606=Precios!$CG$18,Precios!$CH$18,0)))))))))))))))</f>
        <v>0</v>
      </c>
      <c r="J606" s="87"/>
      <c r="K606" s="88">
        <f>IF(J606=1,I606,IF(J606=2,I606*(1-Precios!$CK$3),0))</f>
        <v>0</v>
      </c>
      <c r="L606" s="88">
        <f t="shared" si="66"/>
        <v>0</v>
      </c>
      <c r="M606" s="89">
        <f>+SUM(L606:L608)</f>
        <v>0</v>
      </c>
      <c r="N606" s="90">
        <f>IF(J606=1,(+M606*Precios!$CI$3),0)</f>
        <v>0</v>
      </c>
      <c r="O606" s="91">
        <f>+M606-N606</f>
        <v>0</v>
      </c>
      <c r="P606" s="92"/>
      <c r="Q606" s="93">
        <f>+O606-P606</f>
        <v>0</v>
      </c>
      <c r="R606" s="94">
        <f>IF(J606=1,0,Q606)</f>
        <v>0</v>
      </c>
      <c r="S606" s="145">
        <f>IF(J606=2,0,Q606)</f>
        <v>0</v>
      </c>
    </row>
    <row r="607" spans="1:19" x14ac:dyDescent="0.25">
      <c r="A607" s="95"/>
      <c r="B607" s="32"/>
      <c r="C607" s="26"/>
      <c r="D607" s="110"/>
      <c r="E607" s="110"/>
      <c r="F607" s="110"/>
      <c r="G607" s="32"/>
      <c r="H607" s="34"/>
      <c r="I607" s="157">
        <f>IF(G607=Precios!$CG$4,Precios!$CH$4,IF(G607=Precios!$CG$5,Precios!$CH$5,IF(G607=Precios!$CG$6,Precios!$CH$6,IF(G607=Precios!$CG$7,Precios!$CH$7,IF(G607=Precios!$CG$8,Precios!$CH$8,IF(G607=Precios!$CG$9,Precios!$CH$9,IF(G607=Precios!$CG$10,Precios!$CH$10,IF(G607=Precios!$CG$11,Precios!$CH$11,IF(G607=Precios!$CG$12,Precios!$CH$12,IF(G607=Precios!$CG$13,Precios!$CH$13,IF(G607=Precios!$CG$14,Precios!$CH$14,IF(G607=Precios!$CG$15,Precios!$CH$15,IF(G607=Precios!$CG$16,Precios!$CH$16,IF(G607=Precios!$CG$17,Precios!$CH$17,IF(G607=Precios!$CG$18,Precios!$CH$18,0)))))))))))))))</f>
        <v>0</v>
      </c>
      <c r="J607" s="32"/>
      <c r="K607" s="82">
        <f>IF(J607=1,I607,IF(J607=2,I607*(1-Precios!$CK$3),0))</f>
        <v>0</v>
      </c>
      <c r="L607" s="82">
        <f t="shared" si="66"/>
        <v>0</v>
      </c>
      <c r="M607" s="33"/>
      <c r="N607" s="28"/>
      <c r="O607" s="28"/>
      <c r="P607" s="28"/>
      <c r="Q607" s="28"/>
      <c r="R607" s="28"/>
      <c r="S607" s="96"/>
    </row>
    <row r="608" spans="1:19" ht="15.75" thickBot="1" x14ac:dyDescent="0.3">
      <c r="A608" s="97"/>
      <c r="B608" s="100"/>
      <c r="C608" s="98"/>
      <c r="D608" s="111"/>
      <c r="E608" s="111"/>
      <c r="F608" s="111"/>
      <c r="G608" s="100"/>
      <c r="H608" s="99"/>
      <c r="I608" s="158">
        <f>IF(G608=Precios!$CG$4,Precios!$CH$4,IF(G608=Precios!$CG$5,Precios!$CH$5,IF(G608=Precios!$CG$6,Precios!$CH$6,IF(G608=Precios!$CG$7,Precios!$CH$7,IF(G608=Precios!$CG$8,Precios!$CH$8,IF(G608=Precios!$CG$9,Precios!$CH$9,IF(G608=Precios!$CG$10,Precios!$CH$10,IF(G608=Precios!$CG$11,Precios!$CH$11,IF(G608=Precios!$CG$12,Precios!$CH$12,IF(G608=Precios!$CG$13,Precios!$CH$13,IF(G608=Precios!$CG$14,Precios!$CH$14,IF(G608=Precios!$CG$15,Precios!$CH$15,IF(G608=Precios!$CG$16,Precios!$CH$16,IF(G608=Precios!$CG$17,Precios!$CH$17,IF(G608=Precios!$CG$18,Precios!$CH$18,0)))))))))))))))</f>
        <v>0</v>
      </c>
      <c r="J608" s="100"/>
      <c r="K608" s="101">
        <f>IF(J608=1,I608,IF(J608=2,I608*(1-Precios!$CK$3),0))</f>
        <v>0</v>
      </c>
      <c r="L608" s="101">
        <f t="shared" si="66"/>
        <v>0</v>
      </c>
      <c r="M608" s="102"/>
      <c r="N608" s="103"/>
      <c r="O608" s="103"/>
      <c r="P608" s="103"/>
      <c r="Q608" s="103"/>
      <c r="R608" s="103"/>
      <c r="S608" s="104"/>
    </row>
    <row r="609" spans="1:19" x14ac:dyDescent="0.25">
      <c r="A609" s="84"/>
      <c r="B609" s="87"/>
      <c r="C609" s="85"/>
      <c r="D609" s="109"/>
      <c r="E609" s="109"/>
      <c r="F609" s="109"/>
      <c r="G609" s="87"/>
      <c r="H609" s="86"/>
      <c r="I609" s="156">
        <f>IF(G609=Precios!$CG$4,Precios!$CH$4,IF(G609=Precios!$CG$5,Precios!$CH$5,IF(G609=Precios!$CG$6,Precios!$CH$6,IF(G609=Precios!$CG$7,Precios!$CH$7,IF(G609=Precios!$CG$8,Precios!$CH$8,IF(G609=Precios!$CG$9,Precios!$CH$9,IF(G609=Precios!$CG$10,Precios!$CH$10,IF(G609=Precios!$CG$11,Precios!$CH$11,IF(G609=Precios!$CG$12,Precios!$CH$12,IF(G609=Precios!$CG$13,Precios!$CH$13,IF(G609=Precios!$CG$14,Precios!$CH$14,IF(G609=Precios!$CG$15,Precios!$CH$15,IF(G609=Precios!$CG$16,Precios!$CH$16,IF(G609=Precios!$CG$17,Precios!$CH$17,IF(G609=Precios!$CG$18,Precios!$CH$18,0)))))))))))))))</f>
        <v>0</v>
      </c>
      <c r="J609" s="87"/>
      <c r="K609" s="88">
        <f>IF(J609=1,I609,IF(J609=2,I609*(1-Precios!$CK$3),0))</f>
        <v>0</v>
      </c>
      <c r="L609" s="88">
        <f t="shared" ref="L609:L614" si="67">+H609*K609</f>
        <v>0</v>
      </c>
      <c r="M609" s="89">
        <f>+SUM(L609:L611)</f>
        <v>0</v>
      </c>
      <c r="N609" s="90">
        <f>IF(J609=1,(+M609*Precios!$CI$3),0)</f>
        <v>0</v>
      </c>
      <c r="O609" s="91">
        <f>+M609-N609</f>
        <v>0</v>
      </c>
      <c r="P609" s="92"/>
      <c r="Q609" s="93">
        <f>+O609-P609</f>
        <v>0</v>
      </c>
      <c r="R609" s="94">
        <f>IF(J609=1,0,Q609)</f>
        <v>0</v>
      </c>
      <c r="S609" s="145">
        <f>IF(J609=2,0,Q609)</f>
        <v>0</v>
      </c>
    </row>
    <row r="610" spans="1:19" x14ac:dyDescent="0.25">
      <c r="A610" s="95"/>
      <c r="B610" s="32"/>
      <c r="C610" s="26"/>
      <c r="D610" s="110"/>
      <c r="E610" s="110"/>
      <c r="F610" s="110"/>
      <c r="G610" s="32"/>
      <c r="H610" s="34"/>
      <c r="I610" s="157">
        <f>IF(G610=Precios!$CG$4,Precios!$CH$4,IF(G610=Precios!$CG$5,Precios!$CH$5,IF(G610=Precios!$CG$6,Precios!$CH$6,IF(G610=Precios!$CG$7,Precios!$CH$7,IF(G610=Precios!$CG$8,Precios!$CH$8,IF(G610=Precios!$CG$9,Precios!$CH$9,IF(G610=Precios!$CG$10,Precios!$CH$10,IF(G610=Precios!$CG$11,Precios!$CH$11,IF(G610=Precios!$CG$12,Precios!$CH$12,IF(G610=Precios!$CG$13,Precios!$CH$13,IF(G610=Precios!$CG$14,Precios!$CH$14,IF(G610=Precios!$CG$15,Precios!$CH$15,IF(G610=Precios!$CG$16,Precios!$CH$16,IF(G610=Precios!$CG$17,Precios!$CH$17,IF(G610=Precios!$CG$18,Precios!$CH$18,0)))))))))))))))</f>
        <v>0</v>
      </c>
      <c r="J610" s="32"/>
      <c r="K610" s="82">
        <f>IF(J610=1,I610,IF(J610=2,I610*(1-Precios!$CK$3),0))</f>
        <v>0</v>
      </c>
      <c r="L610" s="82">
        <f t="shared" si="67"/>
        <v>0</v>
      </c>
      <c r="M610" s="33"/>
      <c r="N610" s="28"/>
      <c r="O610" s="28"/>
      <c r="P610" s="28"/>
      <c r="Q610" s="28"/>
      <c r="R610" s="28"/>
      <c r="S610" s="96"/>
    </row>
    <row r="611" spans="1:19" ht="15.75" thickBot="1" x14ac:dyDescent="0.3">
      <c r="A611" s="97"/>
      <c r="B611" s="100"/>
      <c r="C611" s="98"/>
      <c r="D611" s="111"/>
      <c r="E611" s="111"/>
      <c r="F611" s="111"/>
      <c r="G611" s="100"/>
      <c r="H611" s="99"/>
      <c r="I611" s="158">
        <f>IF(G611=Precios!$CG$4,Precios!$CH$4,IF(G611=Precios!$CG$5,Precios!$CH$5,IF(G611=Precios!$CG$6,Precios!$CH$6,IF(G611=Precios!$CG$7,Precios!$CH$7,IF(G611=Precios!$CG$8,Precios!$CH$8,IF(G611=Precios!$CG$9,Precios!$CH$9,IF(G611=Precios!$CG$10,Precios!$CH$10,IF(G611=Precios!$CG$11,Precios!$CH$11,IF(G611=Precios!$CG$12,Precios!$CH$12,IF(G611=Precios!$CG$13,Precios!$CH$13,IF(G611=Precios!$CG$14,Precios!$CH$14,IF(G611=Precios!$CG$15,Precios!$CH$15,IF(G611=Precios!$CG$16,Precios!$CH$16,IF(G611=Precios!$CG$17,Precios!$CH$17,IF(G611=Precios!$CG$18,Precios!$CH$18,0)))))))))))))))</f>
        <v>0</v>
      </c>
      <c r="J611" s="100"/>
      <c r="K611" s="101">
        <f>IF(J611=1,I611,IF(J611=2,I611*(1-Precios!$CK$3),0))</f>
        <v>0</v>
      </c>
      <c r="L611" s="101">
        <f t="shared" si="67"/>
        <v>0</v>
      </c>
      <c r="M611" s="102"/>
      <c r="N611" s="103"/>
      <c r="O611" s="103"/>
      <c r="P611" s="103"/>
      <c r="Q611" s="103"/>
      <c r="R611" s="103"/>
      <c r="S611" s="104"/>
    </row>
    <row r="612" spans="1:19" x14ac:dyDescent="0.25">
      <c r="A612" s="84"/>
      <c r="B612" s="87"/>
      <c r="C612" s="85"/>
      <c r="D612" s="109"/>
      <c r="E612" s="109"/>
      <c r="F612" s="109"/>
      <c r="G612" s="87"/>
      <c r="H612" s="86"/>
      <c r="I612" s="156">
        <f>IF(G612=Precios!$CG$4,Precios!$CH$4,IF(G612=Precios!$CG$5,Precios!$CH$5,IF(G612=Precios!$CG$6,Precios!$CH$6,IF(G612=Precios!$CG$7,Precios!$CH$7,IF(G612=Precios!$CG$8,Precios!$CH$8,IF(G612=Precios!$CG$9,Precios!$CH$9,IF(G612=Precios!$CG$10,Precios!$CH$10,IF(G612=Precios!$CG$11,Precios!$CH$11,IF(G612=Precios!$CG$12,Precios!$CH$12,IF(G612=Precios!$CG$13,Precios!$CH$13,IF(G612=Precios!$CG$14,Precios!$CH$14,IF(G612=Precios!$CG$15,Precios!$CH$15,IF(G612=Precios!$CG$16,Precios!$CH$16,IF(G612=Precios!$CG$17,Precios!$CH$17,IF(G612=Precios!$CG$18,Precios!$CH$18,0)))))))))))))))</f>
        <v>0</v>
      </c>
      <c r="J612" s="87"/>
      <c r="K612" s="88">
        <f>IF(J612=1,I612,IF(J612=2,I612*(1-Precios!$CK$3),0))</f>
        <v>0</v>
      </c>
      <c r="L612" s="88">
        <f t="shared" si="67"/>
        <v>0</v>
      </c>
      <c r="M612" s="89">
        <f>+SUM(L612:L614)</f>
        <v>0</v>
      </c>
      <c r="N612" s="90">
        <f>IF(J612=1,(+M612*Precios!$CI$3),0)</f>
        <v>0</v>
      </c>
      <c r="O612" s="91">
        <f>+M612-N612</f>
        <v>0</v>
      </c>
      <c r="P612" s="92"/>
      <c r="Q612" s="93">
        <f>+O612-P612</f>
        <v>0</v>
      </c>
      <c r="R612" s="94">
        <f>IF(J612=1,0,Q612)</f>
        <v>0</v>
      </c>
      <c r="S612" s="145">
        <f>IF(J612=2,0,Q612)</f>
        <v>0</v>
      </c>
    </row>
    <row r="613" spans="1:19" x14ac:dyDescent="0.25">
      <c r="A613" s="95"/>
      <c r="B613" s="32"/>
      <c r="C613" s="26"/>
      <c r="D613" s="110"/>
      <c r="E613" s="110"/>
      <c r="F613" s="110"/>
      <c r="G613" s="32"/>
      <c r="H613" s="34"/>
      <c r="I613" s="157">
        <f>IF(G613=Precios!$CG$4,Precios!$CH$4,IF(G613=Precios!$CG$5,Precios!$CH$5,IF(G613=Precios!$CG$6,Precios!$CH$6,IF(G613=Precios!$CG$7,Precios!$CH$7,IF(G613=Precios!$CG$8,Precios!$CH$8,IF(G613=Precios!$CG$9,Precios!$CH$9,IF(G613=Precios!$CG$10,Precios!$CH$10,IF(G613=Precios!$CG$11,Precios!$CH$11,IF(G613=Precios!$CG$12,Precios!$CH$12,IF(G613=Precios!$CG$13,Precios!$CH$13,IF(G613=Precios!$CG$14,Precios!$CH$14,IF(G613=Precios!$CG$15,Precios!$CH$15,IF(G613=Precios!$CG$16,Precios!$CH$16,IF(G613=Precios!$CG$17,Precios!$CH$17,IF(G613=Precios!$CG$18,Precios!$CH$18,0)))))))))))))))</f>
        <v>0</v>
      </c>
      <c r="J613" s="32"/>
      <c r="K613" s="82">
        <f>IF(J613=1,I613,IF(J613=2,I613*(1-Precios!$CK$3),0))</f>
        <v>0</v>
      </c>
      <c r="L613" s="82">
        <f t="shared" si="67"/>
        <v>0</v>
      </c>
      <c r="M613" s="33"/>
      <c r="N613" s="28"/>
      <c r="O613" s="28"/>
      <c r="P613" s="28"/>
      <c r="Q613" s="28"/>
      <c r="R613" s="28"/>
      <c r="S613" s="96"/>
    </row>
    <row r="614" spans="1:19" ht="15.75" thickBot="1" x14ac:dyDescent="0.3">
      <c r="A614" s="97"/>
      <c r="B614" s="100"/>
      <c r="C614" s="98"/>
      <c r="D614" s="111"/>
      <c r="E614" s="111"/>
      <c r="F614" s="111"/>
      <c r="G614" s="100"/>
      <c r="H614" s="99"/>
      <c r="I614" s="158">
        <f>IF(G614=Precios!$CG$4,Precios!$CH$4,IF(G614=Precios!$CG$5,Precios!$CH$5,IF(G614=Precios!$CG$6,Precios!$CH$6,IF(G614=Precios!$CG$7,Precios!$CH$7,IF(G614=Precios!$CG$8,Precios!$CH$8,IF(G614=Precios!$CG$9,Precios!$CH$9,IF(G614=Precios!$CG$10,Precios!$CH$10,IF(G614=Precios!$CG$11,Precios!$CH$11,IF(G614=Precios!$CG$12,Precios!$CH$12,IF(G614=Precios!$CG$13,Precios!$CH$13,IF(G614=Precios!$CG$14,Precios!$CH$14,IF(G614=Precios!$CG$15,Precios!$CH$15,IF(G614=Precios!$CG$16,Precios!$CH$16,IF(G614=Precios!$CG$17,Precios!$CH$17,IF(G614=Precios!$CG$18,Precios!$CH$18,0)))))))))))))))</f>
        <v>0</v>
      </c>
      <c r="J614" s="100"/>
      <c r="K614" s="101">
        <f>IF(J614=1,I614,IF(J614=2,I614*(1-Precios!$CK$3),0))</f>
        <v>0</v>
      </c>
      <c r="L614" s="101">
        <f t="shared" si="67"/>
        <v>0</v>
      </c>
      <c r="M614" s="102"/>
      <c r="N614" s="103"/>
      <c r="O614" s="103"/>
      <c r="P614" s="103"/>
      <c r="Q614" s="103"/>
      <c r="R614" s="103"/>
      <c r="S614" s="104"/>
    </row>
    <row r="615" spans="1:19" x14ac:dyDescent="0.25">
      <c r="A615" s="84"/>
      <c r="B615" s="87"/>
      <c r="C615" s="85"/>
      <c r="D615" s="109"/>
      <c r="E615" s="109"/>
      <c r="F615" s="109"/>
      <c r="G615" s="87"/>
      <c r="H615" s="86"/>
      <c r="I615" s="156">
        <f>IF(G615=Precios!$CG$4,Precios!$CH$4,IF(G615=Precios!$CG$5,Precios!$CH$5,IF(G615=Precios!$CG$6,Precios!$CH$6,IF(G615=Precios!$CG$7,Precios!$CH$7,IF(G615=Precios!$CG$8,Precios!$CH$8,IF(G615=Precios!$CG$9,Precios!$CH$9,IF(G615=Precios!$CG$10,Precios!$CH$10,IF(G615=Precios!$CG$11,Precios!$CH$11,IF(G615=Precios!$CG$12,Precios!$CH$12,IF(G615=Precios!$CG$13,Precios!$CH$13,IF(G615=Precios!$CG$14,Precios!$CH$14,IF(G615=Precios!$CG$15,Precios!$CH$15,IF(G615=Precios!$CG$16,Precios!$CH$16,IF(G615=Precios!$CG$17,Precios!$CH$17,IF(G615=Precios!$CG$18,Precios!$CH$18,0)))))))))))))))</f>
        <v>0</v>
      </c>
      <c r="J615" s="87"/>
      <c r="K615" s="88">
        <f>IF(J615=1,I615,IF(J615=2,I615*(1-Precios!$CK$3),0))</f>
        <v>0</v>
      </c>
      <c r="L615" s="88">
        <f t="shared" si="63"/>
        <v>0</v>
      </c>
      <c r="M615" s="89">
        <f>+SUM(L615:L617)</f>
        <v>0</v>
      </c>
      <c r="N615" s="90">
        <f>IF(J615=1,(+M615*Precios!$CI$3),0)</f>
        <v>0</v>
      </c>
      <c r="O615" s="91">
        <f>+M615-N615</f>
        <v>0</v>
      </c>
      <c r="P615" s="92"/>
      <c r="Q615" s="93">
        <f>+O615-P615</f>
        <v>0</v>
      </c>
      <c r="R615" s="94">
        <f>IF(J615=1,0,Q615)</f>
        <v>0</v>
      </c>
      <c r="S615" s="145">
        <f>IF(J615=2,0,Q615)</f>
        <v>0</v>
      </c>
    </row>
    <row r="616" spans="1:19" x14ac:dyDescent="0.25">
      <c r="A616" s="95"/>
      <c r="B616" s="32"/>
      <c r="C616" s="26"/>
      <c r="D616" s="110"/>
      <c r="E616" s="110"/>
      <c r="F616" s="110"/>
      <c r="G616" s="32"/>
      <c r="H616" s="34"/>
      <c r="I616" s="157">
        <f>IF(G616=Precios!$CG$4,Precios!$CH$4,IF(G616=Precios!$CG$5,Precios!$CH$5,IF(G616=Precios!$CG$6,Precios!$CH$6,IF(G616=Precios!$CG$7,Precios!$CH$7,IF(G616=Precios!$CG$8,Precios!$CH$8,IF(G616=Precios!$CG$9,Precios!$CH$9,IF(G616=Precios!$CG$10,Precios!$CH$10,IF(G616=Precios!$CG$11,Precios!$CH$11,IF(G616=Precios!$CG$12,Precios!$CH$12,IF(G616=Precios!$CG$13,Precios!$CH$13,IF(G616=Precios!$CG$14,Precios!$CH$14,IF(G616=Precios!$CG$15,Precios!$CH$15,IF(G616=Precios!$CG$16,Precios!$CH$16,IF(G616=Precios!$CG$17,Precios!$CH$17,IF(G616=Precios!$CG$18,Precios!$CH$18,0)))))))))))))))</f>
        <v>0</v>
      </c>
      <c r="J616" s="32"/>
      <c r="K616" s="82">
        <f>IF(J616=1,I616,IF(J616=2,I616*(1-Precios!$CK$3),0))</f>
        <v>0</v>
      </c>
      <c r="L616" s="82">
        <f t="shared" si="63"/>
        <v>0</v>
      </c>
      <c r="M616" s="33"/>
      <c r="N616" s="28"/>
      <c r="O616" s="28"/>
      <c r="P616" s="28"/>
      <c r="Q616" s="28"/>
      <c r="R616" s="28"/>
      <c r="S616" s="96"/>
    </row>
    <row r="617" spans="1:19" ht="15.75" thickBot="1" x14ac:dyDescent="0.3">
      <c r="A617" s="97"/>
      <c r="B617" s="100"/>
      <c r="C617" s="98"/>
      <c r="D617" s="111"/>
      <c r="E617" s="111"/>
      <c r="F617" s="111"/>
      <c r="G617" s="100"/>
      <c r="H617" s="99"/>
      <c r="I617" s="158">
        <f>IF(G617=Precios!$CG$4,Precios!$CH$4,IF(G617=Precios!$CG$5,Precios!$CH$5,IF(G617=Precios!$CG$6,Precios!$CH$6,IF(G617=Precios!$CG$7,Precios!$CH$7,IF(G617=Precios!$CG$8,Precios!$CH$8,IF(G617=Precios!$CG$9,Precios!$CH$9,IF(G617=Precios!$CG$10,Precios!$CH$10,IF(G617=Precios!$CG$11,Precios!$CH$11,IF(G617=Precios!$CG$12,Precios!$CH$12,IF(G617=Precios!$CG$13,Precios!$CH$13,IF(G617=Precios!$CG$14,Precios!$CH$14,IF(G617=Precios!$CG$15,Precios!$CH$15,IF(G617=Precios!$CG$16,Precios!$CH$16,IF(G617=Precios!$CG$17,Precios!$CH$17,IF(G617=Precios!$CG$18,Precios!$CH$18,0)))))))))))))))</f>
        <v>0</v>
      </c>
      <c r="J617" s="100"/>
      <c r="K617" s="101">
        <f>IF(J617=1,I617,IF(J617=2,I617*(1-Precios!$CK$3),0))</f>
        <v>0</v>
      </c>
      <c r="L617" s="101">
        <f t="shared" si="63"/>
        <v>0</v>
      </c>
      <c r="M617" s="102"/>
      <c r="N617" s="103"/>
      <c r="O617" s="103"/>
      <c r="P617" s="103"/>
      <c r="Q617" s="103"/>
      <c r="R617" s="103"/>
      <c r="S617" s="104"/>
    </row>
    <row r="618" spans="1:19" s="19" customFormat="1" x14ac:dyDescent="0.25">
      <c r="A618" s="105" t="s">
        <v>90</v>
      </c>
      <c r="B618" s="56">
        <f>COUNT(B558:B617)</f>
        <v>5</v>
      </c>
      <c r="C618" s="106"/>
      <c r="D618" s="106"/>
      <c r="E618" s="106"/>
      <c r="F618" s="113"/>
      <c r="G618" s="56"/>
      <c r="H618" s="56">
        <f>+SUM(H558:H617)</f>
        <v>29</v>
      </c>
      <c r="I618" s="160"/>
      <c r="J618" s="56"/>
      <c r="K618" s="55"/>
      <c r="L618" s="55"/>
      <c r="M618" s="55">
        <f t="shared" ref="M618:S618" si="68">SUM(M558:M617)</f>
        <v>12505.526315789473</v>
      </c>
      <c r="N618" s="55">
        <f t="shared" si="68"/>
        <v>91.833684210526314</v>
      </c>
      <c r="O618" s="55">
        <f t="shared" si="68"/>
        <v>12413.692631578948</v>
      </c>
      <c r="P618" s="55">
        <f t="shared" si="68"/>
        <v>0</v>
      </c>
      <c r="Q618" s="55">
        <f t="shared" si="68"/>
        <v>12413.692631578948</v>
      </c>
      <c r="R618" s="55">
        <f t="shared" si="68"/>
        <v>8695</v>
      </c>
      <c r="S618" s="55">
        <f t="shared" si="68"/>
        <v>3718.6926315789474</v>
      </c>
    </row>
    <row r="619" spans="1:19" s="37" customFormat="1" ht="15.75" thickBot="1" x14ac:dyDescent="0.3">
      <c r="A619" s="62" t="s">
        <v>79</v>
      </c>
      <c r="B619" s="48">
        <f>+B557+B618</f>
        <v>50</v>
      </c>
      <c r="C619" s="49"/>
      <c r="D619" s="49"/>
      <c r="E619" s="49"/>
      <c r="F619" s="108"/>
      <c r="G619" s="120"/>
      <c r="H619" s="48">
        <f>+H557+H618</f>
        <v>171</v>
      </c>
      <c r="I619" s="159"/>
      <c r="J619" s="81"/>
      <c r="K619" s="146"/>
      <c r="L619" s="35"/>
      <c r="M619" s="35">
        <f t="shared" ref="M619:S619" si="69">+M557+M618</f>
        <v>72857.894736842107</v>
      </c>
      <c r="N619" s="35">
        <f t="shared" si="69"/>
        <v>596.66526315789474</v>
      </c>
      <c r="O619" s="35">
        <f t="shared" si="69"/>
        <v>72261.229473684216</v>
      </c>
      <c r="P619" s="35">
        <f t="shared" si="69"/>
        <v>500</v>
      </c>
      <c r="Q619" s="35">
        <f t="shared" si="69"/>
        <v>71761.229473684216</v>
      </c>
      <c r="R619" s="35">
        <f t="shared" si="69"/>
        <v>47600</v>
      </c>
      <c r="S619" s="35">
        <f t="shared" si="69"/>
        <v>24161.229473684212</v>
      </c>
    </row>
    <row r="620" spans="1:19" x14ac:dyDescent="0.25">
      <c r="A620" s="84">
        <v>43771</v>
      </c>
      <c r="B620" s="87">
        <v>151</v>
      </c>
      <c r="C620" s="85" t="s">
        <v>164</v>
      </c>
      <c r="D620" s="109" t="s">
        <v>105</v>
      </c>
      <c r="E620" s="109" t="s">
        <v>106</v>
      </c>
      <c r="F620" s="109" t="s">
        <v>107</v>
      </c>
      <c r="G620" s="87">
        <v>102</v>
      </c>
      <c r="H620" s="86">
        <v>2</v>
      </c>
      <c r="I620" s="156">
        <f>IF(G620=Precios!$CP$4,Precios!$CQ$4,IF(G620=Precios!$CP$5,Precios!$CQ$5,IF(G620=Precios!$CP$6,Precios!$CQ$6,IF(G620=Precios!$CP$7,Precios!$CQ$7,IF(G620=Precios!$CP$8,Precios!$CQ$8,IF(G620=Precios!$CP$9,Precios!$CQ$9,IF(G620=Precios!$CP$10,Precios!$CQ$10,IF(G620=Precios!$CP$11,Precios!$CQ$11,IF(G620=Precios!$CP$12,Precios!$CQ$12,IF(G620=Precios!$CP$13,Precios!$CQ$13,IF(G620=Precios!$CP$14,Precios!$CQ$14,IF(G620=Precios!$CP$15,Precios!$CQ$15,IF(G620=Precios!$CP$16,Precios!$CQ$16,IF(G620=Precios!$CP$17,Precios!$CQ$17,IF(G620=Precios!$CP$18,Precios!$CQ$18,0)))))))))))))))</f>
        <v>378.94736842105266</v>
      </c>
      <c r="J620" s="87">
        <v>1</v>
      </c>
      <c r="K620" s="88">
        <f>IF(J620=1,I620,IF(J620=2,I620*(1-Precios!$CT$3),0))</f>
        <v>378.94736842105266</v>
      </c>
      <c r="L620" s="88">
        <f t="shared" ref="L620:L679" si="70">+H620*K620</f>
        <v>757.89473684210532</v>
      </c>
      <c r="M620" s="89">
        <f>+SUM(L620:L622)</f>
        <v>2547.3684210526317</v>
      </c>
      <c r="N620" s="90">
        <f>IF(J620=1,(+M620*Precios!$CR$3),0)</f>
        <v>61.391578947368423</v>
      </c>
      <c r="O620" s="91">
        <f>+M620-N620</f>
        <v>2485.9768421052631</v>
      </c>
      <c r="P620" s="92"/>
      <c r="Q620" s="93">
        <f>+O620-P620</f>
        <v>2485.9768421052631</v>
      </c>
      <c r="R620" s="94">
        <f>IF(J620=1,0,Q620)</f>
        <v>0</v>
      </c>
      <c r="S620" s="145">
        <f>IF(J620=2,0,Q620)</f>
        <v>2485.9768421052631</v>
      </c>
    </row>
    <row r="621" spans="1:19" x14ac:dyDescent="0.25">
      <c r="A621" s="95"/>
      <c r="B621" s="32"/>
      <c r="C621" s="26"/>
      <c r="D621" s="110"/>
      <c r="E621" s="110"/>
      <c r="F621" s="110"/>
      <c r="G621" s="32">
        <v>101</v>
      </c>
      <c r="H621" s="34">
        <v>2</v>
      </c>
      <c r="I621" s="157">
        <f>IF(G621=Precios!$CP$4,Precios!$CQ$4,IF(G621=Precios!$CP$5,Precios!$CQ$5,IF(G621=Precios!$CP$6,Precios!$CQ$6,IF(G621=Precios!$CP$7,Precios!$CQ$7,IF(G621=Precios!$CP$8,Precios!$CQ$8,IF(G621=Precios!$CP$9,Precios!$CQ$9,IF(G621=Precios!$CP$10,Precios!$CQ$10,IF(G621=Precios!$CP$11,Precios!$CQ$11,IF(G621=Precios!$CP$12,Precios!$CQ$12,IF(G621=Precios!$CP$13,Precios!$CQ$13,IF(G621=Precios!$CP$14,Precios!$CQ$14,IF(G621=Precios!$CP$15,Precios!$CQ$15,IF(G621=Precios!$CP$16,Precios!$CQ$16,IF(G621=Precios!$CP$17,Precios!$CQ$17,IF(G621=Precios!$CP$18,Precios!$CQ$18,0)))))))))))))))</f>
        <v>252.63157894736844</v>
      </c>
      <c r="J621" s="32">
        <v>1</v>
      </c>
      <c r="K621" s="82">
        <f>IF(J621=1,I621,IF(J621=2,I621*(1-Precios!$CT$3),0))</f>
        <v>252.63157894736844</v>
      </c>
      <c r="L621" s="82">
        <f t="shared" si="70"/>
        <v>505.26315789473688</v>
      </c>
      <c r="M621" s="33"/>
      <c r="N621" s="28"/>
      <c r="O621" s="28"/>
      <c r="P621" s="28"/>
      <c r="Q621" s="28"/>
      <c r="R621" s="28"/>
      <c r="S621" s="96"/>
    </row>
    <row r="622" spans="1:19" ht="15.75" thickBot="1" x14ac:dyDescent="0.3">
      <c r="A622" s="97"/>
      <c r="B622" s="100"/>
      <c r="C622" s="98"/>
      <c r="D622" s="111"/>
      <c r="E622" s="111"/>
      <c r="F622" s="111"/>
      <c r="G622" s="100">
        <v>104</v>
      </c>
      <c r="H622" s="99">
        <v>2</v>
      </c>
      <c r="I622" s="158">
        <f>IF(G622=Precios!$CP$4,Precios!$CQ$4,IF(G622=Precios!$CP$5,Precios!$CQ$5,IF(G622=Precios!$CP$6,Precios!$CQ$6,IF(G622=Precios!$CP$7,Precios!$CQ$7,IF(G622=Precios!$CP$8,Precios!$CQ$8,IF(G622=Precios!$CP$9,Precios!$CQ$9,IF(G622=Precios!$CP$10,Precios!$CQ$10,IF(G622=Precios!$CP$11,Precios!$CQ$11,IF(G622=Precios!$CP$12,Precios!$CQ$12,IF(G622=Precios!$CP$13,Precios!$CQ$13,IF(G622=Precios!$CP$14,Precios!$CQ$14,IF(G622=Precios!$CP$15,Precios!$CQ$15,IF(G622=Precios!$CP$16,Precios!$CQ$16,IF(G622=Precios!$CP$17,Precios!$CQ$17,IF(G622=Precios!$CP$18,Precios!$CQ$18,0)))))))))))))))</f>
        <v>642.1052631578948</v>
      </c>
      <c r="J622" s="100">
        <v>1</v>
      </c>
      <c r="K622" s="101">
        <f>IF(J622=1,I622,IF(J622=2,I622*(1-Precios!$CT$3),0))</f>
        <v>642.1052631578948</v>
      </c>
      <c r="L622" s="101">
        <f t="shared" si="70"/>
        <v>1284.2105263157896</v>
      </c>
      <c r="M622" s="102"/>
      <c r="N622" s="103"/>
      <c r="O622" s="103"/>
      <c r="P622" s="103"/>
      <c r="Q622" s="103"/>
      <c r="R622" s="103"/>
      <c r="S622" s="104"/>
    </row>
    <row r="623" spans="1:19" x14ac:dyDescent="0.25">
      <c r="A623" s="121">
        <v>43774</v>
      </c>
      <c r="B623" s="83">
        <v>152</v>
      </c>
      <c r="C623" s="122" t="s">
        <v>165</v>
      </c>
      <c r="D623" s="123" t="s">
        <v>109</v>
      </c>
      <c r="E623" s="123" t="s">
        <v>110</v>
      </c>
      <c r="F623" s="123" t="s">
        <v>107</v>
      </c>
      <c r="G623" s="83">
        <v>101</v>
      </c>
      <c r="H623" s="124">
        <v>2</v>
      </c>
      <c r="I623" s="156">
        <f>IF(G623=Precios!$CP$4,Precios!$CQ$4,IF(G623=Precios!$CP$5,Precios!$CQ$5,IF(G623=Precios!$CP$6,Precios!$CQ$6,IF(G623=Precios!$CP$7,Precios!$CQ$7,IF(G623=Precios!$CP$8,Precios!$CQ$8,IF(G623=Precios!$CP$9,Precios!$CQ$9,IF(G623=Precios!$CP$10,Precios!$CQ$10,IF(G623=Precios!$CP$11,Precios!$CQ$11,IF(G623=Precios!$CP$12,Precios!$CQ$12,IF(G623=Precios!$CP$13,Precios!$CQ$13,IF(G623=Precios!$CP$14,Precios!$CQ$14,IF(G623=Precios!$CP$15,Precios!$CQ$15,IF(G623=Precios!$CP$16,Precios!$CQ$16,IF(G623=Precios!$CP$17,Precios!$CQ$17,IF(G623=Precios!$CP$18,Precios!$CQ$18,0)))))))))))))))</f>
        <v>252.63157894736844</v>
      </c>
      <c r="J623" s="83">
        <v>2</v>
      </c>
      <c r="K623" s="140">
        <f>IF(J623=1,I623,IF(J623=2,I623*(1-Precios!$CT$3),0))</f>
        <v>240</v>
      </c>
      <c r="L623" s="140">
        <f t="shared" si="70"/>
        <v>480</v>
      </c>
      <c r="M623" s="141">
        <f>+SUM(L623:L625)</f>
        <v>2420</v>
      </c>
      <c r="N623" s="142">
        <f>IF(J623=1,(+M623*Precios!$CR$3),0)</f>
        <v>0</v>
      </c>
      <c r="O623" s="143">
        <f>+M623-N623</f>
        <v>2420</v>
      </c>
      <c r="P623" s="27">
        <v>200</v>
      </c>
      <c r="Q623" s="93">
        <f>+O623-P623</f>
        <v>2220</v>
      </c>
      <c r="R623" s="144">
        <f>IF(J623=1,0,Q623)</f>
        <v>2220</v>
      </c>
      <c r="S623" s="144">
        <f>IF(J623=2,0,Q623)</f>
        <v>0</v>
      </c>
    </row>
    <row r="624" spans="1:19" x14ac:dyDescent="0.25">
      <c r="A624" s="95"/>
      <c r="B624" s="32"/>
      <c r="C624" s="26"/>
      <c r="D624" s="110"/>
      <c r="E624" s="110"/>
      <c r="F624" s="110"/>
      <c r="G624" s="32">
        <v>102</v>
      </c>
      <c r="H624" s="34">
        <v>2</v>
      </c>
      <c r="I624" s="157">
        <f>IF(G624=Precios!$CP$4,Precios!$CQ$4,IF(G624=Precios!$CP$5,Precios!$CQ$5,IF(G624=Precios!$CP$6,Precios!$CQ$6,IF(G624=Precios!$CP$7,Precios!$CQ$7,IF(G624=Precios!$CP$8,Precios!$CQ$8,IF(G624=Precios!$CP$9,Precios!$CQ$9,IF(G624=Precios!$CP$10,Precios!$CQ$10,IF(G624=Precios!$CP$11,Precios!$CQ$11,IF(G624=Precios!$CP$12,Precios!$CQ$12,IF(G624=Precios!$CP$13,Precios!$CQ$13,IF(G624=Precios!$CP$14,Precios!$CQ$14,IF(G624=Precios!$CP$15,Precios!$CQ$15,IF(G624=Precios!$CP$16,Precios!$CQ$16,IF(G624=Precios!$CP$17,Precios!$CQ$17,IF(G624=Precios!$CP$18,Precios!$CQ$18,0)))))))))))))))</f>
        <v>378.94736842105266</v>
      </c>
      <c r="J624" s="32">
        <v>2</v>
      </c>
      <c r="K624" s="82">
        <f>IF(J624=1,I624,IF(J624=2,I624*(1-Precios!$CT$3),0))</f>
        <v>360</v>
      </c>
      <c r="L624" s="82">
        <f t="shared" si="70"/>
        <v>720</v>
      </c>
      <c r="M624" s="33"/>
      <c r="N624" s="28"/>
      <c r="O624" s="28"/>
      <c r="P624" s="28"/>
      <c r="Q624" s="28"/>
      <c r="R624" s="28"/>
      <c r="S624" s="96"/>
    </row>
    <row r="625" spans="1:19" ht="15.75" thickBot="1" x14ac:dyDescent="0.3">
      <c r="A625" s="115"/>
      <c r="B625" s="116"/>
      <c r="C625" s="117"/>
      <c r="D625" s="118"/>
      <c r="E625" s="118"/>
      <c r="F625" s="118"/>
      <c r="G625" s="116">
        <v>104</v>
      </c>
      <c r="H625" s="119">
        <v>2</v>
      </c>
      <c r="I625" s="158">
        <f>IF(G625=Precios!$CP$4,Precios!$CQ$4,IF(G625=Precios!$CP$5,Precios!$CQ$5,IF(G625=Precios!$CP$6,Precios!$CQ$6,IF(G625=Precios!$CP$7,Precios!$CQ$7,IF(G625=Precios!$CP$8,Precios!$CQ$8,IF(G625=Precios!$CP$9,Precios!$CQ$9,IF(G625=Precios!$CP$10,Precios!$CQ$10,IF(G625=Precios!$CP$11,Precios!$CQ$11,IF(G625=Precios!$CP$12,Precios!$CQ$12,IF(G625=Precios!$CP$13,Precios!$CQ$13,IF(G625=Precios!$CP$14,Precios!$CQ$14,IF(G625=Precios!$CP$15,Precios!$CQ$15,IF(G625=Precios!$CP$16,Precios!$CQ$16,IF(G625=Precios!$CP$17,Precios!$CQ$17,IF(G625=Precios!$CP$18,Precios!$CQ$18,0)))))))))))))))</f>
        <v>642.1052631578948</v>
      </c>
      <c r="J625" s="116">
        <v>2</v>
      </c>
      <c r="K625" s="147">
        <f>IF(J625=1,I625,IF(J625=2,I625*(1-Precios!$CT$3),0))</f>
        <v>610</v>
      </c>
      <c r="L625" s="147">
        <f t="shared" si="70"/>
        <v>1220</v>
      </c>
      <c r="M625" s="33"/>
      <c r="N625" s="28"/>
      <c r="O625" s="28"/>
      <c r="P625" s="28"/>
      <c r="Q625" s="28"/>
      <c r="R625" s="28"/>
      <c r="S625" s="96"/>
    </row>
    <row r="626" spans="1:19" x14ac:dyDescent="0.25">
      <c r="A626" s="84">
        <v>43787</v>
      </c>
      <c r="B626" s="87">
        <v>153</v>
      </c>
      <c r="C626" s="85" t="s">
        <v>166</v>
      </c>
      <c r="D626" s="109" t="s">
        <v>111</v>
      </c>
      <c r="E626" s="109" t="s">
        <v>112</v>
      </c>
      <c r="F626" s="109" t="s">
        <v>107</v>
      </c>
      <c r="G626" s="87">
        <v>104</v>
      </c>
      <c r="H626" s="86">
        <v>2</v>
      </c>
      <c r="I626" s="156">
        <f>IF(G626=Precios!$CP$4,Precios!$CQ$4,IF(G626=Precios!$CP$5,Precios!$CQ$5,IF(G626=Precios!$CP$6,Precios!$CQ$6,IF(G626=Precios!$CP$7,Precios!$CQ$7,IF(G626=Precios!$CP$8,Precios!$CQ$8,IF(G626=Precios!$CP$9,Precios!$CQ$9,IF(G626=Precios!$CP$10,Precios!$CQ$10,IF(G626=Precios!$CP$11,Precios!$CQ$11,IF(G626=Precios!$CP$12,Precios!$CQ$12,IF(G626=Precios!$CP$13,Precios!$CQ$13,IF(G626=Precios!$CP$14,Precios!$CQ$14,IF(G626=Precios!$CP$15,Precios!$CQ$15,IF(G626=Precios!$CP$16,Precios!$CQ$16,IF(G626=Precios!$CP$17,Precios!$CQ$17,IF(G626=Precios!$CP$18,Precios!$CQ$18,0)))))))))))))))</f>
        <v>642.1052631578948</v>
      </c>
      <c r="J626" s="87">
        <v>1</v>
      </c>
      <c r="K626" s="88">
        <f>IF(J626=1,I626,IF(J626=2,I626*(1-Precios!$CT$3),0))</f>
        <v>642.1052631578948</v>
      </c>
      <c r="L626" s="88">
        <f t="shared" si="70"/>
        <v>1284.2105263157896</v>
      </c>
      <c r="M626" s="89">
        <f>+SUM(L626:L628)</f>
        <v>2547.3684210526317</v>
      </c>
      <c r="N626" s="90">
        <f>IF(J626=1,(+M626*Precios!$CR$3),0)</f>
        <v>61.391578947368423</v>
      </c>
      <c r="O626" s="91">
        <f>+M626-N626</f>
        <v>2485.9768421052631</v>
      </c>
      <c r="P626" s="92"/>
      <c r="Q626" s="93">
        <f>+O626-P626</f>
        <v>2485.9768421052631</v>
      </c>
      <c r="R626" s="94">
        <f>IF(J626=1,0,Q626)</f>
        <v>0</v>
      </c>
      <c r="S626" s="145">
        <f>IF(J626=2,0,Q626)</f>
        <v>2485.9768421052631</v>
      </c>
    </row>
    <row r="627" spans="1:19" x14ac:dyDescent="0.25">
      <c r="A627" s="95"/>
      <c r="B627" s="32"/>
      <c r="C627" s="26"/>
      <c r="D627" s="110"/>
      <c r="E627" s="110"/>
      <c r="F627" s="110"/>
      <c r="G627" s="32">
        <v>102</v>
      </c>
      <c r="H627" s="34">
        <v>2</v>
      </c>
      <c r="I627" s="157">
        <f>IF(G627=Precios!$CP$4,Precios!$CQ$4,IF(G627=Precios!$CP$5,Precios!$CQ$5,IF(G627=Precios!$CP$6,Precios!$CQ$6,IF(G627=Precios!$CP$7,Precios!$CQ$7,IF(G627=Precios!$CP$8,Precios!$CQ$8,IF(G627=Precios!$CP$9,Precios!$CQ$9,IF(G627=Precios!$CP$10,Precios!$CQ$10,IF(G627=Precios!$CP$11,Precios!$CQ$11,IF(G627=Precios!$CP$12,Precios!$CQ$12,IF(G627=Precios!$CP$13,Precios!$CQ$13,IF(G627=Precios!$CP$14,Precios!$CQ$14,IF(G627=Precios!$CP$15,Precios!$CQ$15,IF(G627=Precios!$CP$16,Precios!$CQ$16,IF(G627=Precios!$CP$17,Precios!$CQ$17,IF(G627=Precios!$CP$18,Precios!$CQ$18,0)))))))))))))))</f>
        <v>378.94736842105266</v>
      </c>
      <c r="J627" s="32">
        <v>1</v>
      </c>
      <c r="K627" s="82">
        <f>IF(J627=1,I627,IF(J627=2,I627*(1-Precios!$CT$3),0))</f>
        <v>378.94736842105266</v>
      </c>
      <c r="L627" s="82">
        <f t="shared" si="70"/>
        <v>757.89473684210532</v>
      </c>
      <c r="M627" s="33"/>
      <c r="N627" s="28"/>
      <c r="O627" s="28"/>
      <c r="P627" s="28"/>
      <c r="Q627" s="28"/>
      <c r="R627" s="28"/>
      <c r="S627" s="96"/>
    </row>
    <row r="628" spans="1:19" ht="15.75" thickBot="1" x14ac:dyDescent="0.3">
      <c r="A628" s="97"/>
      <c r="B628" s="100"/>
      <c r="C628" s="98"/>
      <c r="D628" s="111"/>
      <c r="E628" s="111"/>
      <c r="F628" s="111"/>
      <c r="G628" s="100">
        <v>101</v>
      </c>
      <c r="H628" s="99">
        <v>2</v>
      </c>
      <c r="I628" s="158">
        <f>IF(G628=Precios!$CP$4,Precios!$CQ$4,IF(G628=Precios!$CP$5,Precios!$CQ$5,IF(G628=Precios!$CP$6,Precios!$CQ$6,IF(G628=Precios!$CP$7,Precios!$CQ$7,IF(G628=Precios!$CP$8,Precios!$CQ$8,IF(G628=Precios!$CP$9,Precios!$CQ$9,IF(G628=Precios!$CP$10,Precios!$CQ$10,IF(G628=Precios!$CP$11,Precios!$CQ$11,IF(G628=Precios!$CP$12,Precios!$CQ$12,IF(G628=Precios!$CP$13,Precios!$CQ$13,IF(G628=Precios!$CP$14,Precios!$CQ$14,IF(G628=Precios!$CP$15,Precios!$CQ$15,IF(G628=Precios!$CP$16,Precios!$CQ$16,IF(G628=Precios!$CP$17,Precios!$CQ$17,IF(G628=Precios!$CP$18,Precios!$CQ$18,0)))))))))))))))</f>
        <v>252.63157894736844</v>
      </c>
      <c r="J628" s="100">
        <v>1</v>
      </c>
      <c r="K628" s="101">
        <f>IF(J628=1,I628,IF(J628=2,I628*(1-Precios!$CT$3),0))</f>
        <v>252.63157894736844</v>
      </c>
      <c r="L628" s="101">
        <f t="shared" si="70"/>
        <v>505.26315789473688</v>
      </c>
      <c r="M628" s="102"/>
      <c r="N628" s="103"/>
      <c r="O628" s="103"/>
      <c r="P628" s="103"/>
      <c r="Q628" s="103"/>
      <c r="R628" s="103"/>
      <c r="S628" s="104"/>
    </row>
    <row r="629" spans="1:19" x14ac:dyDescent="0.25">
      <c r="A629" s="121">
        <v>43795</v>
      </c>
      <c r="B629" s="83">
        <v>154</v>
      </c>
      <c r="C629" s="122" t="s">
        <v>167</v>
      </c>
      <c r="D629" s="123" t="s">
        <v>115</v>
      </c>
      <c r="E629" s="123" t="s">
        <v>116</v>
      </c>
      <c r="F629" s="123" t="s">
        <v>107</v>
      </c>
      <c r="G629" s="83">
        <v>105</v>
      </c>
      <c r="H629" s="124">
        <v>2</v>
      </c>
      <c r="I629" s="156">
        <f>IF(G629=Precios!$CP$4,Precios!$CQ$4,IF(G629=Precios!$CP$5,Precios!$CQ$5,IF(G629=Precios!$CP$6,Precios!$CQ$6,IF(G629=Precios!$CP$7,Precios!$CQ$7,IF(G629=Precios!$CP$8,Precios!$CQ$8,IF(G629=Precios!$CP$9,Precios!$CQ$9,IF(G629=Precios!$CP$10,Precios!$CQ$10,IF(G629=Precios!$CP$11,Precios!$CQ$11,IF(G629=Precios!$CP$12,Precios!$CQ$12,IF(G629=Precios!$CP$13,Precios!$CQ$13,IF(G629=Precios!$CP$14,Precios!$CQ$14,IF(G629=Precios!$CP$15,Precios!$CQ$15,IF(G629=Precios!$CP$16,Precios!$CQ$16,IF(G629=Precios!$CP$17,Precios!$CQ$17,IF(G629=Precios!$CP$18,Precios!$CQ$18,0)))))))))))))))</f>
        <v>763.1578947368422</v>
      </c>
      <c r="J629" s="83">
        <v>2</v>
      </c>
      <c r="K629" s="140">
        <f>IF(J629=1,I629,IF(J629=2,I629*(1-Precios!$CT$3),0))</f>
        <v>725</v>
      </c>
      <c r="L629" s="140">
        <f t="shared" si="70"/>
        <v>1450</v>
      </c>
      <c r="M629" s="141">
        <f>+SUM(L629:L631)</f>
        <v>3385</v>
      </c>
      <c r="N629" s="142">
        <f>IF(J629=1,(+M629*Precios!$CR$3),0)</f>
        <v>0</v>
      </c>
      <c r="O629" s="143">
        <f>+M629-N629</f>
        <v>3385</v>
      </c>
      <c r="P629" s="27"/>
      <c r="Q629" s="93">
        <f>+O629-P629</f>
        <v>3385</v>
      </c>
      <c r="R629" s="144">
        <f>IF(J629=1,0,Q629)</f>
        <v>3385</v>
      </c>
      <c r="S629" s="144">
        <f>IF(J629=2,0,Q629)</f>
        <v>0</v>
      </c>
    </row>
    <row r="630" spans="1:19" x14ac:dyDescent="0.25">
      <c r="A630" s="95"/>
      <c r="B630" s="32"/>
      <c r="C630" s="26"/>
      <c r="D630" s="110"/>
      <c r="E630" s="110"/>
      <c r="F630" s="110"/>
      <c r="G630" s="32">
        <v>101</v>
      </c>
      <c r="H630" s="34">
        <v>2</v>
      </c>
      <c r="I630" s="157">
        <f>IF(G630=Precios!$CP$4,Precios!$CQ$4,IF(G630=Precios!$CP$5,Precios!$CQ$5,IF(G630=Precios!$CP$6,Precios!$CQ$6,IF(G630=Precios!$CP$7,Precios!$CQ$7,IF(G630=Precios!$CP$8,Precios!$CQ$8,IF(G630=Precios!$CP$9,Precios!$CQ$9,IF(G630=Precios!$CP$10,Precios!$CQ$10,IF(G630=Precios!$CP$11,Precios!$CQ$11,IF(G630=Precios!$CP$12,Precios!$CQ$12,IF(G630=Precios!$CP$13,Precios!$CQ$13,IF(G630=Precios!$CP$14,Precios!$CQ$14,IF(G630=Precios!$CP$15,Precios!$CQ$15,IF(G630=Precios!$CP$16,Precios!$CQ$16,IF(G630=Precios!$CP$17,Precios!$CQ$17,IF(G630=Precios!$CP$18,Precios!$CQ$18,0)))))))))))))))</f>
        <v>252.63157894736844</v>
      </c>
      <c r="J630" s="32">
        <v>2</v>
      </c>
      <c r="K630" s="82">
        <f>IF(J630=1,I630,IF(J630=2,I630*(1-Precios!$CT$3),0))</f>
        <v>240</v>
      </c>
      <c r="L630" s="82">
        <f t="shared" si="70"/>
        <v>480</v>
      </c>
      <c r="M630" s="33"/>
      <c r="N630" s="28"/>
      <c r="O630" s="28"/>
      <c r="P630" s="28"/>
      <c r="Q630" s="28"/>
      <c r="R630" s="28"/>
      <c r="S630" s="96"/>
    </row>
    <row r="631" spans="1:19" ht="15.75" thickBot="1" x14ac:dyDescent="0.3">
      <c r="A631" s="115"/>
      <c r="B631" s="116"/>
      <c r="C631" s="117"/>
      <c r="D631" s="118"/>
      <c r="E631" s="118"/>
      <c r="F631" s="118"/>
      <c r="G631" s="116">
        <v>103</v>
      </c>
      <c r="H631" s="119">
        <v>3</v>
      </c>
      <c r="I631" s="158">
        <f>IF(G631=Precios!$CP$4,Precios!$CQ$4,IF(G631=Precios!$CP$5,Precios!$CQ$5,IF(G631=Precios!$CP$6,Precios!$CQ$6,IF(G631=Precios!$CP$7,Precios!$CQ$7,IF(G631=Precios!$CP$8,Precios!$CQ$8,IF(G631=Precios!$CP$9,Precios!$CQ$9,IF(G631=Precios!$CP$10,Precios!$CQ$10,IF(G631=Precios!$CP$11,Precios!$CQ$11,IF(G631=Precios!$CP$12,Precios!$CQ$12,IF(G631=Precios!$CP$13,Precios!$CQ$13,IF(G631=Precios!$CP$14,Precios!$CQ$14,IF(G631=Precios!$CP$15,Precios!$CQ$15,IF(G631=Precios!$CP$16,Precios!$CQ$16,IF(G631=Precios!$CP$17,Precios!$CQ$17,IF(G631=Precios!$CP$18,Precios!$CQ$18,0)))))))))))))))</f>
        <v>510.5263157894737</v>
      </c>
      <c r="J631" s="116">
        <v>2</v>
      </c>
      <c r="K631" s="147">
        <f>IF(J631=1,I631,IF(J631=2,I631*(1-Precios!$CT$3),0))</f>
        <v>485</v>
      </c>
      <c r="L631" s="147">
        <f t="shared" si="70"/>
        <v>1455</v>
      </c>
      <c r="M631" s="33"/>
      <c r="N631" s="28"/>
      <c r="O631" s="28"/>
      <c r="P631" s="28"/>
      <c r="Q631" s="28"/>
      <c r="R631" s="28"/>
      <c r="S631" s="96"/>
    </row>
    <row r="632" spans="1:19" x14ac:dyDescent="0.25">
      <c r="A632" s="84">
        <v>43798</v>
      </c>
      <c r="B632" s="87">
        <v>155</v>
      </c>
      <c r="C632" s="85" t="s">
        <v>168</v>
      </c>
      <c r="D632" s="109" t="s">
        <v>118</v>
      </c>
      <c r="E632" s="109" t="s">
        <v>106</v>
      </c>
      <c r="F632" s="109" t="s">
        <v>107</v>
      </c>
      <c r="G632" s="87">
        <v>105</v>
      </c>
      <c r="H632" s="86">
        <v>2</v>
      </c>
      <c r="I632" s="156">
        <f>IF(G632=Precios!$CP$4,Precios!$CQ$4,IF(G632=Precios!$CP$5,Precios!$CQ$5,IF(G632=Precios!$CP$6,Precios!$CQ$6,IF(G632=Precios!$CP$7,Precios!$CQ$7,IF(G632=Precios!$CP$8,Precios!$CQ$8,IF(G632=Precios!$CP$9,Precios!$CQ$9,IF(G632=Precios!$CP$10,Precios!$CQ$10,IF(G632=Precios!$CP$11,Precios!$CQ$11,IF(G632=Precios!$CP$12,Precios!$CQ$12,IF(G632=Precios!$CP$13,Precios!$CQ$13,IF(G632=Precios!$CP$14,Precios!$CQ$14,IF(G632=Precios!$CP$15,Precios!$CQ$15,IF(G632=Precios!$CP$16,Precios!$CQ$16,IF(G632=Precios!$CP$17,Precios!$CQ$17,IF(G632=Precios!$CP$18,Precios!$CQ$18,0)))))))))))))))</f>
        <v>763.1578947368422</v>
      </c>
      <c r="J632" s="87">
        <v>2</v>
      </c>
      <c r="K632" s="88">
        <f>IF(J632=1,I632,IF(J632=2,I632*(1-Precios!$CT$3),0))</f>
        <v>725</v>
      </c>
      <c r="L632" s="88">
        <f t="shared" ref="L632:L676" si="71">+H632*K632</f>
        <v>1450</v>
      </c>
      <c r="M632" s="89">
        <f>+SUM(L632:L634)</f>
        <v>3500</v>
      </c>
      <c r="N632" s="90">
        <f>IF(J632=1,(+M632*Precios!$CR$3),0)</f>
        <v>0</v>
      </c>
      <c r="O632" s="91">
        <f>+M632-N632</f>
        <v>3500</v>
      </c>
      <c r="P632" s="92"/>
      <c r="Q632" s="93">
        <f>+O632-P632</f>
        <v>3500</v>
      </c>
      <c r="R632" s="94">
        <f>IF(J632=1,0,Q632)</f>
        <v>3500</v>
      </c>
      <c r="S632" s="145">
        <f>IF(J632=2,0,Q632)</f>
        <v>0</v>
      </c>
    </row>
    <row r="633" spans="1:19" x14ac:dyDescent="0.25">
      <c r="A633" s="95"/>
      <c r="B633" s="32"/>
      <c r="C633" s="26"/>
      <c r="D633" s="110"/>
      <c r="E633" s="110"/>
      <c r="F633" s="110"/>
      <c r="G633" s="32">
        <v>103</v>
      </c>
      <c r="H633" s="34">
        <v>2</v>
      </c>
      <c r="I633" s="157">
        <f>IF(G633=Precios!$CP$4,Precios!$CQ$4,IF(G633=Precios!$CP$5,Precios!$CQ$5,IF(G633=Precios!$CP$6,Precios!$CQ$6,IF(G633=Precios!$CP$7,Precios!$CQ$7,IF(G633=Precios!$CP$8,Precios!$CQ$8,IF(G633=Precios!$CP$9,Precios!$CQ$9,IF(G633=Precios!$CP$10,Precios!$CQ$10,IF(G633=Precios!$CP$11,Precios!$CQ$11,IF(G633=Precios!$CP$12,Precios!$CQ$12,IF(G633=Precios!$CP$13,Precios!$CQ$13,IF(G633=Precios!$CP$14,Precios!$CQ$14,IF(G633=Precios!$CP$15,Precios!$CQ$15,IF(G633=Precios!$CP$16,Precios!$CQ$16,IF(G633=Precios!$CP$17,Precios!$CQ$17,IF(G633=Precios!$CP$18,Precios!$CQ$18,0)))))))))))))))</f>
        <v>510.5263157894737</v>
      </c>
      <c r="J633" s="32">
        <v>2</v>
      </c>
      <c r="K633" s="82">
        <f>IF(J633=1,I633,IF(J633=2,I633*(1-Precios!$CT$3),0))</f>
        <v>485</v>
      </c>
      <c r="L633" s="82">
        <f t="shared" si="71"/>
        <v>970</v>
      </c>
      <c r="M633" s="33"/>
      <c r="N633" s="28"/>
      <c r="O633" s="28"/>
      <c r="P633" s="28"/>
      <c r="Q633" s="28"/>
      <c r="R633" s="28"/>
      <c r="S633" s="96"/>
    </row>
    <row r="634" spans="1:19" ht="15.75" thickBot="1" x14ac:dyDescent="0.3">
      <c r="A634" s="97"/>
      <c r="B634" s="100"/>
      <c r="C634" s="98"/>
      <c r="D634" s="111"/>
      <c r="E634" s="111"/>
      <c r="F634" s="111"/>
      <c r="G634" s="100">
        <v>102</v>
      </c>
      <c r="H634" s="99">
        <v>3</v>
      </c>
      <c r="I634" s="158">
        <f>IF(G634=Precios!$CP$4,Precios!$CQ$4,IF(G634=Precios!$CP$5,Precios!$CQ$5,IF(G634=Precios!$CP$6,Precios!$CQ$6,IF(G634=Precios!$CP$7,Precios!$CQ$7,IF(G634=Precios!$CP$8,Precios!$CQ$8,IF(G634=Precios!$CP$9,Precios!$CQ$9,IF(G634=Precios!$CP$10,Precios!$CQ$10,IF(G634=Precios!$CP$11,Precios!$CQ$11,IF(G634=Precios!$CP$12,Precios!$CQ$12,IF(G634=Precios!$CP$13,Precios!$CQ$13,IF(G634=Precios!$CP$14,Precios!$CQ$14,IF(G634=Precios!$CP$15,Precios!$CQ$15,IF(G634=Precios!$CP$16,Precios!$CQ$16,IF(G634=Precios!$CP$17,Precios!$CQ$17,IF(G634=Precios!$CP$18,Precios!$CQ$18,0)))))))))))))))</f>
        <v>378.94736842105266</v>
      </c>
      <c r="J634" s="100">
        <v>2</v>
      </c>
      <c r="K634" s="101">
        <f>IF(J634=1,I634,IF(J634=2,I634*(1-Precios!$CT$3),0))</f>
        <v>360</v>
      </c>
      <c r="L634" s="101">
        <f t="shared" si="71"/>
        <v>1080</v>
      </c>
      <c r="M634" s="102"/>
      <c r="N634" s="103"/>
      <c r="O634" s="103"/>
      <c r="P634" s="103"/>
      <c r="Q634" s="103"/>
      <c r="R634" s="103"/>
      <c r="S634" s="104"/>
    </row>
    <row r="635" spans="1:19" x14ac:dyDescent="0.25">
      <c r="A635" s="84"/>
      <c r="B635" s="87"/>
      <c r="C635" s="85"/>
      <c r="D635" s="109"/>
      <c r="E635" s="109"/>
      <c r="F635" s="109"/>
      <c r="G635" s="87"/>
      <c r="H635" s="86"/>
      <c r="I635" s="156">
        <f>IF(G635=Precios!$CP$4,Precios!$CQ$4,IF(G635=Precios!$CP$5,Precios!$CQ$5,IF(G635=Precios!$CP$6,Precios!$CQ$6,IF(G635=Precios!$CP$7,Precios!$CQ$7,IF(G635=Precios!$CP$8,Precios!$CQ$8,IF(G635=Precios!$CP$9,Precios!$CQ$9,IF(G635=Precios!$CP$10,Precios!$CQ$10,IF(G635=Precios!$CP$11,Precios!$CQ$11,IF(G635=Precios!$CP$12,Precios!$CQ$12,IF(G635=Precios!$CP$13,Precios!$CQ$13,IF(G635=Precios!$CP$14,Precios!$CQ$14,IF(G635=Precios!$CP$15,Precios!$CQ$15,IF(G635=Precios!$CP$16,Precios!$CQ$16,IF(G635=Precios!$CP$17,Precios!$CQ$17,IF(G635=Precios!$CP$18,Precios!$CQ$18,0)))))))))))))))</f>
        <v>0</v>
      </c>
      <c r="J635" s="87"/>
      <c r="K635" s="88">
        <f>IF(J635=1,I635,IF(J635=2,I635*(1-Precios!$CT$3),0))</f>
        <v>0</v>
      </c>
      <c r="L635" s="88">
        <f t="shared" si="71"/>
        <v>0</v>
      </c>
      <c r="M635" s="89">
        <f>+SUM(L635:L637)</f>
        <v>0</v>
      </c>
      <c r="N635" s="90">
        <f>IF(J635=1,(+M635*Precios!$CR$3),0)</f>
        <v>0</v>
      </c>
      <c r="O635" s="91">
        <f>+M635-N635</f>
        <v>0</v>
      </c>
      <c r="P635" s="92"/>
      <c r="Q635" s="93">
        <f>+O635-P635</f>
        <v>0</v>
      </c>
      <c r="R635" s="94">
        <f>IF(J635=1,0,Q635)</f>
        <v>0</v>
      </c>
      <c r="S635" s="145">
        <f>IF(J635=2,0,Q635)</f>
        <v>0</v>
      </c>
    </row>
    <row r="636" spans="1:19" x14ac:dyDescent="0.25">
      <c r="A636" s="95"/>
      <c r="B636" s="32"/>
      <c r="C636" s="26"/>
      <c r="D636" s="110"/>
      <c r="E636" s="110"/>
      <c r="F636" s="110"/>
      <c r="G636" s="32"/>
      <c r="H636" s="34"/>
      <c r="I636" s="157">
        <f>IF(G636=Precios!$CP$4,Precios!$CQ$4,IF(G636=Precios!$CP$5,Precios!$CQ$5,IF(G636=Precios!$CP$6,Precios!$CQ$6,IF(G636=Precios!$CP$7,Precios!$CQ$7,IF(G636=Precios!$CP$8,Precios!$CQ$8,IF(G636=Precios!$CP$9,Precios!$CQ$9,IF(G636=Precios!$CP$10,Precios!$CQ$10,IF(G636=Precios!$CP$11,Precios!$CQ$11,IF(G636=Precios!$CP$12,Precios!$CQ$12,IF(G636=Precios!$CP$13,Precios!$CQ$13,IF(G636=Precios!$CP$14,Precios!$CQ$14,IF(G636=Precios!$CP$15,Precios!$CQ$15,IF(G636=Precios!$CP$16,Precios!$CQ$16,IF(G636=Precios!$CP$17,Precios!$CQ$17,IF(G636=Precios!$CP$18,Precios!$CQ$18,0)))))))))))))))</f>
        <v>0</v>
      </c>
      <c r="J636" s="32"/>
      <c r="K636" s="82">
        <f>IF(J636=1,I636,IF(J636=2,I636*(1-Precios!$CT$3),0))</f>
        <v>0</v>
      </c>
      <c r="L636" s="82">
        <f t="shared" si="71"/>
        <v>0</v>
      </c>
      <c r="M636" s="33"/>
      <c r="N636" s="28"/>
      <c r="O636" s="28"/>
      <c r="P636" s="28"/>
      <c r="Q636" s="28"/>
      <c r="R636" s="28"/>
      <c r="S636" s="96"/>
    </row>
    <row r="637" spans="1:19" ht="15.75" thickBot="1" x14ac:dyDescent="0.3">
      <c r="A637" s="97"/>
      <c r="B637" s="100"/>
      <c r="C637" s="98"/>
      <c r="D637" s="111"/>
      <c r="E637" s="111"/>
      <c r="F637" s="111"/>
      <c r="G637" s="100"/>
      <c r="H637" s="99"/>
      <c r="I637" s="158">
        <f>IF(G637=Precios!$CP$4,Precios!$CQ$4,IF(G637=Precios!$CP$5,Precios!$CQ$5,IF(G637=Precios!$CP$6,Precios!$CQ$6,IF(G637=Precios!$CP$7,Precios!$CQ$7,IF(G637=Precios!$CP$8,Precios!$CQ$8,IF(G637=Precios!$CP$9,Precios!$CQ$9,IF(G637=Precios!$CP$10,Precios!$CQ$10,IF(G637=Precios!$CP$11,Precios!$CQ$11,IF(G637=Precios!$CP$12,Precios!$CQ$12,IF(G637=Precios!$CP$13,Precios!$CQ$13,IF(G637=Precios!$CP$14,Precios!$CQ$14,IF(G637=Precios!$CP$15,Precios!$CQ$15,IF(G637=Precios!$CP$16,Precios!$CQ$16,IF(G637=Precios!$CP$17,Precios!$CQ$17,IF(G637=Precios!$CP$18,Precios!$CQ$18,0)))))))))))))))</f>
        <v>0</v>
      </c>
      <c r="J637" s="100"/>
      <c r="K637" s="101">
        <f>IF(J637=1,I637,IF(J637=2,I637*(1-Precios!$CT$3),0))</f>
        <v>0</v>
      </c>
      <c r="L637" s="101">
        <f t="shared" si="71"/>
        <v>0</v>
      </c>
      <c r="M637" s="102"/>
      <c r="N637" s="103"/>
      <c r="O637" s="103"/>
      <c r="P637" s="103"/>
      <c r="Q637" s="103"/>
      <c r="R637" s="103"/>
      <c r="S637" s="104"/>
    </row>
    <row r="638" spans="1:19" x14ac:dyDescent="0.25">
      <c r="A638" s="84"/>
      <c r="B638" s="87"/>
      <c r="C638" s="85"/>
      <c r="D638" s="109"/>
      <c r="E638" s="109"/>
      <c r="F638" s="109"/>
      <c r="G638" s="87"/>
      <c r="H638" s="86"/>
      <c r="I638" s="156">
        <f>IF(G638=Precios!$CP$4,Precios!$CQ$4,IF(G638=Precios!$CP$5,Precios!$CQ$5,IF(G638=Precios!$CP$6,Precios!$CQ$6,IF(G638=Precios!$CP$7,Precios!$CQ$7,IF(G638=Precios!$CP$8,Precios!$CQ$8,IF(G638=Precios!$CP$9,Precios!$CQ$9,IF(G638=Precios!$CP$10,Precios!$CQ$10,IF(G638=Precios!$CP$11,Precios!$CQ$11,IF(G638=Precios!$CP$12,Precios!$CQ$12,IF(G638=Precios!$CP$13,Precios!$CQ$13,IF(G638=Precios!$CP$14,Precios!$CQ$14,IF(G638=Precios!$CP$15,Precios!$CQ$15,IF(G638=Precios!$CP$16,Precios!$CQ$16,IF(G638=Precios!$CP$17,Precios!$CQ$17,IF(G638=Precios!$CP$18,Precios!$CQ$18,0)))))))))))))))</f>
        <v>0</v>
      </c>
      <c r="J638" s="87"/>
      <c r="K638" s="88">
        <f>IF(J638=1,I638,IF(J638=2,I638*(1-Precios!$CT$3),0))</f>
        <v>0</v>
      </c>
      <c r="L638" s="88">
        <f t="shared" si="71"/>
        <v>0</v>
      </c>
      <c r="M638" s="89">
        <f>+SUM(L638:L640)</f>
        <v>0</v>
      </c>
      <c r="N638" s="90">
        <f>IF(J638=1,(+M638*Precios!$CR$3),0)</f>
        <v>0</v>
      </c>
      <c r="O638" s="91">
        <f>+M638-N638</f>
        <v>0</v>
      </c>
      <c r="P638" s="92"/>
      <c r="Q638" s="93">
        <f>+O638-P638</f>
        <v>0</v>
      </c>
      <c r="R638" s="94">
        <f>IF(J638=1,0,Q638)</f>
        <v>0</v>
      </c>
      <c r="S638" s="145">
        <f>IF(J638=2,0,Q638)</f>
        <v>0</v>
      </c>
    </row>
    <row r="639" spans="1:19" x14ac:dyDescent="0.25">
      <c r="A639" s="95"/>
      <c r="B639" s="32"/>
      <c r="C639" s="26"/>
      <c r="D639" s="110"/>
      <c r="E639" s="110"/>
      <c r="F639" s="110"/>
      <c r="G639" s="32"/>
      <c r="H639" s="34"/>
      <c r="I639" s="157">
        <f>IF(G639=Precios!$CP$4,Precios!$CQ$4,IF(G639=Precios!$CP$5,Precios!$CQ$5,IF(G639=Precios!$CP$6,Precios!$CQ$6,IF(G639=Precios!$CP$7,Precios!$CQ$7,IF(G639=Precios!$CP$8,Precios!$CQ$8,IF(G639=Precios!$CP$9,Precios!$CQ$9,IF(G639=Precios!$CP$10,Precios!$CQ$10,IF(G639=Precios!$CP$11,Precios!$CQ$11,IF(G639=Precios!$CP$12,Precios!$CQ$12,IF(G639=Precios!$CP$13,Precios!$CQ$13,IF(G639=Precios!$CP$14,Precios!$CQ$14,IF(G639=Precios!$CP$15,Precios!$CQ$15,IF(G639=Precios!$CP$16,Precios!$CQ$16,IF(G639=Precios!$CP$17,Precios!$CQ$17,IF(G639=Precios!$CP$18,Precios!$CQ$18,0)))))))))))))))</f>
        <v>0</v>
      </c>
      <c r="J639" s="32"/>
      <c r="K639" s="82">
        <f>IF(J639=1,I639,IF(J639=2,I639*(1-Precios!$CT$3),0))</f>
        <v>0</v>
      </c>
      <c r="L639" s="82">
        <f t="shared" si="71"/>
        <v>0</v>
      </c>
      <c r="M639" s="33"/>
      <c r="N639" s="28"/>
      <c r="O639" s="28"/>
      <c r="P639" s="28"/>
      <c r="Q639" s="28"/>
      <c r="R639" s="28"/>
      <c r="S639" s="96"/>
    </row>
    <row r="640" spans="1:19" ht="15.75" thickBot="1" x14ac:dyDescent="0.3">
      <c r="A640" s="97"/>
      <c r="B640" s="100"/>
      <c r="C640" s="98"/>
      <c r="D640" s="111"/>
      <c r="E640" s="111"/>
      <c r="F640" s="111"/>
      <c r="G640" s="100"/>
      <c r="H640" s="99"/>
      <c r="I640" s="158">
        <f>IF(G640=Precios!$CP$4,Precios!$CQ$4,IF(G640=Precios!$CP$5,Precios!$CQ$5,IF(G640=Precios!$CP$6,Precios!$CQ$6,IF(G640=Precios!$CP$7,Precios!$CQ$7,IF(G640=Precios!$CP$8,Precios!$CQ$8,IF(G640=Precios!$CP$9,Precios!$CQ$9,IF(G640=Precios!$CP$10,Precios!$CQ$10,IF(G640=Precios!$CP$11,Precios!$CQ$11,IF(G640=Precios!$CP$12,Precios!$CQ$12,IF(G640=Precios!$CP$13,Precios!$CQ$13,IF(G640=Precios!$CP$14,Precios!$CQ$14,IF(G640=Precios!$CP$15,Precios!$CQ$15,IF(G640=Precios!$CP$16,Precios!$CQ$16,IF(G640=Precios!$CP$17,Precios!$CQ$17,IF(G640=Precios!$CP$18,Precios!$CQ$18,0)))))))))))))))</f>
        <v>0</v>
      </c>
      <c r="J640" s="100"/>
      <c r="K640" s="101">
        <f>IF(J640=1,I640,IF(J640=2,I640*(1-Precios!$CT$3),0))</f>
        <v>0</v>
      </c>
      <c r="L640" s="101">
        <f t="shared" si="71"/>
        <v>0</v>
      </c>
      <c r="M640" s="102"/>
      <c r="N640" s="103"/>
      <c r="O640" s="103"/>
      <c r="P640" s="103"/>
      <c r="Q640" s="103"/>
      <c r="R640" s="103"/>
      <c r="S640" s="104"/>
    </row>
    <row r="641" spans="1:19" x14ac:dyDescent="0.25">
      <c r="A641" s="84"/>
      <c r="B641" s="87"/>
      <c r="C641" s="85"/>
      <c r="D641" s="109"/>
      <c r="E641" s="109"/>
      <c r="F641" s="109"/>
      <c r="G641" s="87"/>
      <c r="H641" s="86"/>
      <c r="I641" s="156">
        <f>IF(G641=Precios!$CP$4,Precios!$CQ$4,IF(G641=Precios!$CP$5,Precios!$CQ$5,IF(G641=Precios!$CP$6,Precios!$CQ$6,IF(G641=Precios!$CP$7,Precios!$CQ$7,IF(G641=Precios!$CP$8,Precios!$CQ$8,IF(G641=Precios!$CP$9,Precios!$CQ$9,IF(G641=Precios!$CP$10,Precios!$CQ$10,IF(G641=Precios!$CP$11,Precios!$CQ$11,IF(G641=Precios!$CP$12,Precios!$CQ$12,IF(G641=Precios!$CP$13,Precios!$CQ$13,IF(G641=Precios!$CP$14,Precios!$CQ$14,IF(G641=Precios!$CP$15,Precios!$CQ$15,IF(G641=Precios!$CP$16,Precios!$CQ$16,IF(G641=Precios!$CP$17,Precios!$CQ$17,IF(G641=Precios!$CP$18,Precios!$CQ$18,0)))))))))))))))</f>
        <v>0</v>
      </c>
      <c r="J641" s="87"/>
      <c r="K641" s="88">
        <f>IF(J641=1,I641,IF(J641=2,I641*(1-Precios!$CT$3),0))</f>
        <v>0</v>
      </c>
      <c r="L641" s="88">
        <f t="shared" si="71"/>
        <v>0</v>
      </c>
      <c r="M641" s="89">
        <f>+SUM(L641:L643)</f>
        <v>0</v>
      </c>
      <c r="N641" s="90">
        <f>IF(J641=1,(+M641*Precios!$CR$3),0)</f>
        <v>0</v>
      </c>
      <c r="O641" s="91">
        <f>+M641-N641</f>
        <v>0</v>
      </c>
      <c r="P641" s="92"/>
      <c r="Q641" s="93">
        <f>+O641-P641</f>
        <v>0</v>
      </c>
      <c r="R641" s="94">
        <f>IF(J641=1,0,Q641)</f>
        <v>0</v>
      </c>
      <c r="S641" s="145">
        <f>IF(J641=2,0,Q641)</f>
        <v>0</v>
      </c>
    </row>
    <row r="642" spans="1:19" x14ac:dyDescent="0.25">
      <c r="A642" s="95"/>
      <c r="B642" s="32"/>
      <c r="C642" s="26"/>
      <c r="D642" s="110"/>
      <c r="E642" s="110"/>
      <c r="F642" s="110"/>
      <c r="G642" s="32"/>
      <c r="H642" s="34"/>
      <c r="I642" s="157">
        <f>IF(G642=Precios!$CP$4,Precios!$CQ$4,IF(G642=Precios!$CP$5,Precios!$CQ$5,IF(G642=Precios!$CP$6,Precios!$CQ$6,IF(G642=Precios!$CP$7,Precios!$CQ$7,IF(G642=Precios!$CP$8,Precios!$CQ$8,IF(G642=Precios!$CP$9,Precios!$CQ$9,IF(G642=Precios!$CP$10,Precios!$CQ$10,IF(G642=Precios!$CP$11,Precios!$CQ$11,IF(G642=Precios!$CP$12,Precios!$CQ$12,IF(G642=Precios!$CP$13,Precios!$CQ$13,IF(G642=Precios!$CP$14,Precios!$CQ$14,IF(G642=Precios!$CP$15,Precios!$CQ$15,IF(G642=Precios!$CP$16,Precios!$CQ$16,IF(G642=Precios!$CP$17,Precios!$CQ$17,IF(G642=Precios!$CP$18,Precios!$CQ$18,0)))))))))))))))</f>
        <v>0</v>
      </c>
      <c r="J642" s="32"/>
      <c r="K642" s="82">
        <f>IF(J642=1,I642,IF(J642=2,I642*(1-Precios!$CT$3),0))</f>
        <v>0</v>
      </c>
      <c r="L642" s="82">
        <f t="shared" si="71"/>
        <v>0</v>
      </c>
      <c r="M642" s="33"/>
      <c r="N642" s="28"/>
      <c r="O642" s="28"/>
      <c r="P642" s="28"/>
      <c r="Q642" s="28"/>
      <c r="R642" s="28"/>
      <c r="S642" s="96"/>
    </row>
    <row r="643" spans="1:19" ht="15.75" thickBot="1" x14ac:dyDescent="0.3">
      <c r="A643" s="97"/>
      <c r="B643" s="100"/>
      <c r="C643" s="98"/>
      <c r="D643" s="111"/>
      <c r="E643" s="111"/>
      <c r="F643" s="111"/>
      <c r="G643" s="100"/>
      <c r="H643" s="99"/>
      <c r="I643" s="158">
        <f>IF(G643=Precios!$CP$4,Precios!$CQ$4,IF(G643=Precios!$CP$5,Precios!$CQ$5,IF(G643=Precios!$CP$6,Precios!$CQ$6,IF(G643=Precios!$CP$7,Precios!$CQ$7,IF(G643=Precios!$CP$8,Precios!$CQ$8,IF(G643=Precios!$CP$9,Precios!$CQ$9,IF(G643=Precios!$CP$10,Precios!$CQ$10,IF(G643=Precios!$CP$11,Precios!$CQ$11,IF(G643=Precios!$CP$12,Precios!$CQ$12,IF(G643=Precios!$CP$13,Precios!$CQ$13,IF(G643=Precios!$CP$14,Precios!$CQ$14,IF(G643=Precios!$CP$15,Precios!$CQ$15,IF(G643=Precios!$CP$16,Precios!$CQ$16,IF(G643=Precios!$CP$17,Precios!$CQ$17,IF(G643=Precios!$CP$18,Precios!$CQ$18,0)))))))))))))))</f>
        <v>0</v>
      </c>
      <c r="J643" s="100"/>
      <c r="K643" s="101">
        <f>IF(J643=1,I643,IF(J643=2,I643*(1-Precios!$CT$3),0))</f>
        <v>0</v>
      </c>
      <c r="L643" s="101">
        <f t="shared" si="71"/>
        <v>0</v>
      </c>
      <c r="M643" s="102"/>
      <c r="N643" s="103"/>
      <c r="O643" s="103"/>
      <c r="P643" s="103"/>
      <c r="Q643" s="103"/>
      <c r="R643" s="103"/>
      <c r="S643" s="104"/>
    </row>
    <row r="644" spans="1:19" x14ac:dyDescent="0.25">
      <c r="A644" s="84"/>
      <c r="B644" s="87"/>
      <c r="C644" s="85"/>
      <c r="D644" s="109"/>
      <c r="E644" s="109"/>
      <c r="F644" s="109"/>
      <c r="G644" s="87"/>
      <c r="H644" s="86"/>
      <c r="I644" s="156">
        <f>IF(G644=Precios!$CP$4,Precios!$CQ$4,IF(G644=Precios!$CP$5,Precios!$CQ$5,IF(G644=Precios!$CP$6,Precios!$CQ$6,IF(G644=Precios!$CP$7,Precios!$CQ$7,IF(G644=Precios!$CP$8,Precios!$CQ$8,IF(G644=Precios!$CP$9,Precios!$CQ$9,IF(G644=Precios!$CP$10,Precios!$CQ$10,IF(G644=Precios!$CP$11,Precios!$CQ$11,IF(G644=Precios!$CP$12,Precios!$CQ$12,IF(G644=Precios!$CP$13,Precios!$CQ$13,IF(G644=Precios!$CP$14,Precios!$CQ$14,IF(G644=Precios!$CP$15,Precios!$CQ$15,IF(G644=Precios!$CP$16,Precios!$CQ$16,IF(G644=Precios!$CP$17,Precios!$CQ$17,IF(G644=Precios!$CP$18,Precios!$CQ$18,0)))))))))))))))</f>
        <v>0</v>
      </c>
      <c r="J644" s="87"/>
      <c r="K644" s="88">
        <f>IF(J644=1,I644,IF(J644=2,I644*(1-Precios!$CT$3),0))</f>
        <v>0</v>
      </c>
      <c r="L644" s="88">
        <f t="shared" si="71"/>
        <v>0</v>
      </c>
      <c r="M644" s="89">
        <f>+SUM(L644:L646)</f>
        <v>0</v>
      </c>
      <c r="N644" s="90">
        <f>IF(J644=1,(+M644*Precios!$CR$3),0)</f>
        <v>0</v>
      </c>
      <c r="O644" s="91">
        <f>+M644-N644</f>
        <v>0</v>
      </c>
      <c r="P644" s="92"/>
      <c r="Q644" s="93">
        <f>+O644-P644</f>
        <v>0</v>
      </c>
      <c r="R644" s="94">
        <f>IF(J644=1,0,Q644)</f>
        <v>0</v>
      </c>
      <c r="S644" s="145">
        <f>IF(J644=2,0,Q644)</f>
        <v>0</v>
      </c>
    </row>
    <row r="645" spans="1:19" x14ac:dyDescent="0.25">
      <c r="A645" s="95"/>
      <c r="B645" s="32"/>
      <c r="C645" s="26"/>
      <c r="D645" s="110"/>
      <c r="E645" s="110"/>
      <c r="F645" s="110"/>
      <c r="G645" s="32"/>
      <c r="H645" s="34"/>
      <c r="I645" s="157">
        <f>IF(G645=Precios!$CP$4,Precios!$CQ$4,IF(G645=Precios!$CP$5,Precios!$CQ$5,IF(G645=Precios!$CP$6,Precios!$CQ$6,IF(G645=Precios!$CP$7,Precios!$CQ$7,IF(G645=Precios!$CP$8,Precios!$CQ$8,IF(G645=Precios!$CP$9,Precios!$CQ$9,IF(G645=Precios!$CP$10,Precios!$CQ$10,IF(G645=Precios!$CP$11,Precios!$CQ$11,IF(G645=Precios!$CP$12,Precios!$CQ$12,IF(G645=Precios!$CP$13,Precios!$CQ$13,IF(G645=Precios!$CP$14,Precios!$CQ$14,IF(G645=Precios!$CP$15,Precios!$CQ$15,IF(G645=Precios!$CP$16,Precios!$CQ$16,IF(G645=Precios!$CP$17,Precios!$CQ$17,IF(G645=Precios!$CP$18,Precios!$CQ$18,0)))))))))))))))</f>
        <v>0</v>
      </c>
      <c r="J645" s="32"/>
      <c r="K645" s="82">
        <f>IF(J645=1,I645,IF(J645=2,I645*(1-Precios!$CT$3),0))</f>
        <v>0</v>
      </c>
      <c r="L645" s="82">
        <f t="shared" si="71"/>
        <v>0</v>
      </c>
      <c r="M645" s="33"/>
      <c r="N645" s="28"/>
      <c r="O645" s="28"/>
      <c r="P645" s="28"/>
      <c r="Q645" s="28"/>
      <c r="R645" s="28"/>
      <c r="S645" s="96"/>
    </row>
    <row r="646" spans="1:19" ht="15.75" thickBot="1" x14ac:dyDescent="0.3">
      <c r="A646" s="97"/>
      <c r="B646" s="100"/>
      <c r="C646" s="98"/>
      <c r="D646" s="111"/>
      <c r="E646" s="111"/>
      <c r="F646" s="111"/>
      <c r="G646" s="100"/>
      <c r="H646" s="99"/>
      <c r="I646" s="158">
        <f>IF(G646=Precios!$CP$4,Precios!$CQ$4,IF(G646=Precios!$CP$5,Precios!$CQ$5,IF(G646=Precios!$CP$6,Precios!$CQ$6,IF(G646=Precios!$CP$7,Precios!$CQ$7,IF(G646=Precios!$CP$8,Precios!$CQ$8,IF(G646=Precios!$CP$9,Precios!$CQ$9,IF(G646=Precios!$CP$10,Precios!$CQ$10,IF(G646=Precios!$CP$11,Precios!$CQ$11,IF(G646=Precios!$CP$12,Precios!$CQ$12,IF(G646=Precios!$CP$13,Precios!$CQ$13,IF(G646=Precios!$CP$14,Precios!$CQ$14,IF(G646=Precios!$CP$15,Precios!$CQ$15,IF(G646=Precios!$CP$16,Precios!$CQ$16,IF(G646=Precios!$CP$17,Precios!$CQ$17,IF(G646=Precios!$CP$18,Precios!$CQ$18,0)))))))))))))))</f>
        <v>0</v>
      </c>
      <c r="J646" s="100"/>
      <c r="K646" s="101">
        <f>IF(J646=1,I646,IF(J646=2,I646*(1-Precios!$CT$3),0))</f>
        <v>0</v>
      </c>
      <c r="L646" s="101">
        <f t="shared" si="71"/>
        <v>0</v>
      </c>
      <c r="M646" s="102"/>
      <c r="N646" s="103"/>
      <c r="O646" s="103"/>
      <c r="P646" s="103"/>
      <c r="Q646" s="103"/>
      <c r="R646" s="103"/>
      <c r="S646" s="104"/>
    </row>
    <row r="647" spans="1:19" x14ac:dyDescent="0.25">
      <c r="A647" s="84"/>
      <c r="B647" s="87"/>
      <c r="C647" s="85"/>
      <c r="D647" s="109"/>
      <c r="E647" s="109"/>
      <c r="F647" s="109"/>
      <c r="G647" s="87"/>
      <c r="H647" s="86"/>
      <c r="I647" s="156">
        <f>IF(G647=Precios!$CP$4,Precios!$CQ$4,IF(G647=Precios!$CP$5,Precios!$CQ$5,IF(G647=Precios!$CP$6,Precios!$CQ$6,IF(G647=Precios!$CP$7,Precios!$CQ$7,IF(G647=Precios!$CP$8,Precios!$CQ$8,IF(G647=Precios!$CP$9,Precios!$CQ$9,IF(G647=Precios!$CP$10,Precios!$CQ$10,IF(G647=Precios!$CP$11,Precios!$CQ$11,IF(G647=Precios!$CP$12,Precios!$CQ$12,IF(G647=Precios!$CP$13,Precios!$CQ$13,IF(G647=Precios!$CP$14,Precios!$CQ$14,IF(G647=Precios!$CP$15,Precios!$CQ$15,IF(G647=Precios!$CP$16,Precios!$CQ$16,IF(G647=Precios!$CP$17,Precios!$CQ$17,IF(G647=Precios!$CP$18,Precios!$CQ$18,0)))))))))))))))</f>
        <v>0</v>
      </c>
      <c r="J647" s="87"/>
      <c r="K647" s="88">
        <f>IF(J647=1,I647,IF(J647=2,I647*(1-Precios!$CT$3),0))</f>
        <v>0</v>
      </c>
      <c r="L647" s="88">
        <f t="shared" ref="L647:L658" si="72">+H647*K647</f>
        <v>0</v>
      </c>
      <c r="M647" s="89">
        <f>+SUM(L647:L649)</f>
        <v>0</v>
      </c>
      <c r="N647" s="90">
        <f>IF(J647=1,(+M647*Precios!$CR$3),0)</f>
        <v>0</v>
      </c>
      <c r="O647" s="91">
        <f>+M647-N647</f>
        <v>0</v>
      </c>
      <c r="P647" s="92"/>
      <c r="Q647" s="93">
        <f>+O647-P647</f>
        <v>0</v>
      </c>
      <c r="R647" s="94">
        <f>IF(J647=1,0,Q647)</f>
        <v>0</v>
      </c>
      <c r="S647" s="145">
        <f>IF(J647=2,0,Q647)</f>
        <v>0</v>
      </c>
    </row>
    <row r="648" spans="1:19" x14ac:dyDescent="0.25">
      <c r="A648" s="95"/>
      <c r="B648" s="32"/>
      <c r="C648" s="26"/>
      <c r="D648" s="110"/>
      <c r="E648" s="110"/>
      <c r="F648" s="110"/>
      <c r="G648" s="32"/>
      <c r="H648" s="34"/>
      <c r="I648" s="157">
        <f>IF(G648=Precios!$CP$4,Precios!$CQ$4,IF(G648=Precios!$CP$5,Precios!$CQ$5,IF(G648=Precios!$CP$6,Precios!$CQ$6,IF(G648=Precios!$CP$7,Precios!$CQ$7,IF(G648=Precios!$CP$8,Precios!$CQ$8,IF(G648=Precios!$CP$9,Precios!$CQ$9,IF(G648=Precios!$CP$10,Precios!$CQ$10,IF(G648=Precios!$CP$11,Precios!$CQ$11,IF(G648=Precios!$CP$12,Precios!$CQ$12,IF(G648=Precios!$CP$13,Precios!$CQ$13,IF(G648=Precios!$CP$14,Precios!$CQ$14,IF(G648=Precios!$CP$15,Precios!$CQ$15,IF(G648=Precios!$CP$16,Precios!$CQ$16,IF(G648=Precios!$CP$17,Precios!$CQ$17,IF(G648=Precios!$CP$18,Precios!$CQ$18,0)))))))))))))))</f>
        <v>0</v>
      </c>
      <c r="J648" s="32"/>
      <c r="K648" s="82">
        <f>IF(J648=1,I648,IF(J648=2,I648*(1-Precios!$CT$3),0))</f>
        <v>0</v>
      </c>
      <c r="L648" s="82">
        <f t="shared" si="72"/>
        <v>0</v>
      </c>
      <c r="M648" s="33"/>
      <c r="N648" s="28"/>
      <c r="O648" s="28"/>
      <c r="P648" s="28"/>
      <c r="Q648" s="28"/>
      <c r="R648" s="28"/>
      <c r="S648" s="96"/>
    </row>
    <row r="649" spans="1:19" ht="15.75" thickBot="1" x14ac:dyDescent="0.3">
      <c r="A649" s="97"/>
      <c r="B649" s="100"/>
      <c r="C649" s="98"/>
      <c r="D649" s="111"/>
      <c r="E649" s="111"/>
      <c r="F649" s="111"/>
      <c r="G649" s="100"/>
      <c r="H649" s="99"/>
      <c r="I649" s="158">
        <f>IF(G649=Precios!$CP$4,Precios!$CQ$4,IF(G649=Precios!$CP$5,Precios!$CQ$5,IF(G649=Precios!$CP$6,Precios!$CQ$6,IF(G649=Precios!$CP$7,Precios!$CQ$7,IF(G649=Precios!$CP$8,Precios!$CQ$8,IF(G649=Precios!$CP$9,Precios!$CQ$9,IF(G649=Precios!$CP$10,Precios!$CQ$10,IF(G649=Precios!$CP$11,Precios!$CQ$11,IF(G649=Precios!$CP$12,Precios!$CQ$12,IF(G649=Precios!$CP$13,Precios!$CQ$13,IF(G649=Precios!$CP$14,Precios!$CQ$14,IF(G649=Precios!$CP$15,Precios!$CQ$15,IF(G649=Precios!$CP$16,Precios!$CQ$16,IF(G649=Precios!$CP$17,Precios!$CQ$17,IF(G649=Precios!$CP$18,Precios!$CQ$18,0)))))))))))))))</f>
        <v>0</v>
      </c>
      <c r="J649" s="100"/>
      <c r="K649" s="101">
        <f>IF(J649=1,I649,IF(J649=2,I649*(1-Precios!$CT$3),0))</f>
        <v>0</v>
      </c>
      <c r="L649" s="101">
        <f t="shared" si="72"/>
        <v>0</v>
      </c>
      <c r="M649" s="102"/>
      <c r="N649" s="103"/>
      <c r="O649" s="103"/>
      <c r="P649" s="103"/>
      <c r="Q649" s="103"/>
      <c r="R649" s="103"/>
      <c r="S649" s="104"/>
    </row>
    <row r="650" spans="1:19" x14ac:dyDescent="0.25">
      <c r="A650" s="84"/>
      <c r="B650" s="87"/>
      <c r="C650" s="85"/>
      <c r="D650" s="109"/>
      <c r="E650" s="109"/>
      <c r="F650" s="109"/>
      <c r="G650" s="87"/>
      <c r="H650" s="86"/>
      <c r="I650" s="156">
        <f>IF(G650=Precios!$CP$4,Precios!$CQ$4,IF(G650=Precios!$CP$5,Precios!$CQ$5,IF(G650=Precios!$CP$6,Precios!$CQ$6,IF(G650=Precios!$CP$7,Precios!$CQ$7,IF(G650=Precios!$CP$8,Precios!$CQ$8,IF(G650=Precios!$CP$9,Precios!$CQ$9,IF(G650=Precios!$CP$10,Precios!$CQ$10,IF(G650=Precios!$CP$11,Precios!$CQ$11,IF(G650=Precios!$CP$12,Precios!$CQ$12,IF(G650=Precios!$CP$13,Precios!$CQ$13,IF(G650=Precios!$CP$14,Precios!$CQ$14,IF(G650=Precios!$CP$15,Precios!$CQ$15,IF(G650=Precios!$CP$16,Precios!$CQ$16,IF(G650=Precios!$CP$17,Precios!$CQ$17,IF(G650=Precios!$CP$18,Precios!$CQ$18,0)))))))))))))))</f>
        <v>0</v>
      </c>
      <c r="J650" s="87"/>
      <c r="K650" s="88">
        <f>IF(J650=1,I650,IF(J650=2,I650*(1-Precios!$CT$3),0))</f>
        <v>0</v>
      </c>
      <c r="L650" s="88">
        <f t="shared" si="72"/>
        <v>0</v>
      </c>
      <c r="M650" s="89">
        <f>+SUM(L650:L652)</f>
        <v>0</v>
      </c>
      <c r="N650" s="90">
        <f>IF(J650=1,(+M650*Precios!$CR$3),0)</f>
        <v>0</v>
      </c>
      <c r="O650" s="91">
        <f>+M650-N650</f>
        <v>0</v>
      </c>
      <c r="P650" s="92"/>
      <c r="Q650" s="93">
        <f>+O650-P650</f>
        <v>0</v>
      </c>
      <c r="R650" s="94">
        <f>IF(J650=1,0,Q650)</f>
        <v>0</v>
      </c>
      <c r="S650" s="145">
        <f>IF(J650=2,0,Q650)</f>
        <v>0</v>
      </c>
    </row>
    <row r="651" spans="1:19" x14ac:dyDescent="0.25">
      <c r="A651" s="95"/>
      <c r="B651" s="32"/>
      <c r="C651" s="26"/>
      <c r="D651" s="110"/>
      <c r="E651" s="110"/>
      <c r="F651" s="110"/>
      <c r="G651" s="32"/>
      <c r="H651" s="34"/>
      <c r="I651" s="157">
        <f>IF(G651=Precios!$CP$4,Precios!$CQ$4,IF(G651=Precios!$CP$5,Precios!$CQ$5,IF(G651=Precios!$CP$6,Precios!$CQ$6,IF(G651=Precios!$CP$7,Precios!$CQ$7,IF(G651=Precios!$CP$8,Precios!$CQ$8,IF(G651=Precios!$CP$9,Precios!$CQ$9,IF(G651=Precios!$CP$10,Precios!$CQ$10,IF(G651=Precios!$CP$11,Precios!$CQ$11,IF(G651=Precios!$CP$12,Precios!$CQ$12,IF(G651=Precios!$CP$13,Precios!$CQ$13,IF(G651=Precios!$CP$14,Precios!$CQ$14,IF(G651=Precios!$CP$15,Precios!$CQ$15,IF(G651=Precios!$CP$16,Precios!$CQ$16,IF(G651=Precios!$CP$17,Precios!$CQ$17,IF(G651=Precios!$CP$18,Precios!$CQ$18,0)))))))))))))))</f>
        <v>0</v>
      </c>
      <c r="J651" s="32"/>
      <c r="K651" s="82">
        <f>IF(J651=1,I651,IF(J651=2,I651*(1-Precios!$CT$3),0))</f>
        <v>0</v>
      </c>
      <c r="L651" s="82">
        <f t="shared" si="72"/>
        <v>0</v>
      </c>
      <c r="M651" s="33"/>
      <c r="N651" s="28"/>
      <c r="O651" s="28"/>
      <c r="P651" s="28"/>
      <c r="Q651" s="28"/>
      <c r="R651" s="28"/>
      <c r="S651" s="96"/>
    </row>
    <row r="652" spans="1:19" ht="15.75" thickBot="1" x14ac:dyDescent="0.3">
      <c r="A652" s="97"/>
      <c r="B652" s="100"/>
      <c r="C652" s="98"/>
      <c r="D652" s="111"/>
      <c r="E652" s="111"/>
      <c r="F652" s="111"/>
      <c r="G652" s="100"/>
      <c r="H652" s="99"/>
      <c r="I652" s="158">
        <f>IF(G652=Precios!$CP$4,Precios!$CQ$4,IF(G652=Precios!$CP$5,Precios!$CQ$5,IF(G652=Precios!$CP$6,Precios!$CQ$6,IF(G652=Precios!$CP$7,Precios!$CQ$7,IF(G652=Precios!$CP$8,Precios!$CQ$8,IF(G652=Precios!$CP$9,Precios!$CQ$9,IF(G652=Precios!$CP$10,Precios!$CQ$10,IF(G652=Precios!$CP$11,Precios!$CQ$11,IF(G652=Precios!$CP$12,Precios!$CQ$12,IF(G652=Precios!$CP$13,Precios!$CQ$13,IF(G652=Precios!$CP$14,Precios!$CQ$14,IF(G652=Precios!$CP$15,Precios!$CQ$15,IF(G652=Precios!$CP$16,Precios!$CQ$16,IF(G652=Precios!$CP$17,Precios!$CQ$17,IF(G652=Precios!$CP$18,Precios!$CQ$18,0)))))))))))))))</f>
        <v>0</v>
      </c>
      <c r="J652" s="100"/>
      <c r="K652" s="101">
        <f>IF(J652=1,I652,IF(J652=2,I652*(1-Precios!$CT$3),0))</f>
        <v>0</v>
      </c>
      <c r="L652" s="101">
        <f t="shared" si="72"/>
        <v>0</v>
      </c>
      <c r="M652" s="102"/>
      <c r="N652" s="103"/>
      <c r="O652" s="103"/>
      <c r="P652" s="103"/>
      <c r="Q652" s="103"/>
      <c r="R652" s="103"/>
      <c r="S652" s="104"/>
    </row>
    <row r="653" spans="1:19" x14ac:dyDescent="0.25">
      <c r="A653" s="84"/>
      <c r="B653" s="87"/>
      <c r="C653" s="85"/>
      <c r="D653" s="109"/>
      <c r="E653" s="109"/>
      <c r="F653" s="109"/>
      <c r="G653" s="87"/>
      <c r="H653" s="86"/>
      <c r="I653" s="156">
        <f>IF(G653=Precios!$CP$4,Precios!$CQ$4,IF(G653=Precios!$CP$5,Precios!$CQ$5,IF(G653=Precios!$CP$6,Precios!$CQ$6,IF(G653=Precios!$CP$7,Precios!$CQ$7,IF(G653=Precios!$CP$8,Precios!$CQ$8,IF(G653=Precios!$CP$9,Precios!$CQ$9,IF(G653=Precios!$CP$10,Precios!$CQ$10,IF(G653=Precios!$CP$11,Precios!$CQ$11,IF(G653=Precios!$CP$12,Precios!$CQ$12,IF(G653=Precios!$CP$13,Precios!$CQ$13,IF(G653=Precios!$CP$14,Precios!$CQ$14,IF(G653=Precios!$CP$15,Precios!$CQ$15,IF(G653=Precios!$CP$16,Precios!$CQ$16,IF(G653=Precios!$CP$17,Precios!$CQ$17,IF(G653=Precios!$CP$18,Precios!$CQ$18,0)))))))))))))))</f>
        <v>0</v>
      </c>
      <c r="J653" s="87"/>
      <c r="K653" s="88">
        <f>IF(J653=1,I653,IF(J653=2,I653*(1-Precios!$CT$3),0))</f>
        <v>0</v>
      </c>
      <c r="L653" s="88">
        <f t="shared" si="72"/>
        <v>0</v>
      </c>
      <c r="M653" s="89">
        <f>+SUM(L653:L655)</f>
        <v>0</v>
      </c>
      <c r="N653" s="90">
        <f>IF(J653=1,(+M653*Precios!$CR$3),0)</f>
        <v>0</v>
      </c>
      <c r="O653" s="91">
        <f>+M653-N653</f>
        <v>0</v>
      </c>
      <c r="P653" s="92"/>
      <c r="Q653" s="93">
        <f>+O653-P653</f>
        <v>0</v>
      </c>
      <c r="R653" s="94">
        <f>IF(J653=1,0,Q653)</f>
        <v>0</v>
      </c>
      <c r="S653" s="145">
        <f>IF(J653=2,0,Q653)</f>
        <v>0</v>
      </c>
    </row>
    <row r="654" spans="1:19" x14ac:dyDescent="0.25">
      <c r="A654" s="95"/>
      <c r="B654" s="32"/>
      <c r="C654" s="26"/>
      <c r="D654" s="110"/>
      <c r="E654" s="110"/>
      <c r="F654" s="110"/>
      <c r="G654" s="32"/>
      <c r="H654" s="34"/>
      <c r="I654" s="157">
        <f>IF(G654=Precios!$CP$4,Precios!$CQ$4,IF(G654=Precios!$CP$5,Precios!$CQ$5,IF(G654=Precios!$CP$6,Precios!$CQ$6,IF(G654=Precios!$CP$7,Precios!$CQ$7,IF(G654=Precios!$CP$8,Precios!$CQ$8,IF(G654=Precios!$CP$9,Precios!$CQ$9,IF(G654=Precios!$CP$10,Precios!$CQ$10,IF(G654=Precios!$CP$11,Precios!$CQ$11,IF(G654=Precios!$CP$12,Precios!$CQ$12,IF(G654=Precios!$CP$13,Precios!$CQ$13,IF(G654=Precios!$CP$14,Precios!$CQ$14,IF(G654=Precios!$CP$15,Precios!$CQ$15,IF(G654=Precios!$CP$16,Precios!$CQ$16,IF(G654=Precios!$CP$17,Precios!$CQ$17,IF(G654=Precios!$CP$18,Precios!$CQ$18,0)))))))))))))))</f>
        <v>0</v>
      </c>
      <c r="J654" s="32"/>
      <c r="K654" s="82">
        <f>IF(J654=1,I654,IF(J654=2,I654*(1-Precios!$CT$3),0))</f>
        <v>0</v>
      </c>
      <c r="L654" s="82">
        <f t="shared" si="72"/>
        <v>0</v>
      </c>
      <c r="M654" s="33"/>
      <c r="N654" s="28"/>
      <c r="O654" s="28"/>
      <c r="P654" s="28"/>
      <c r="Q654" s="28"/>
      <c r="R654" s="28"/>
      <c r="S654" s="96"/>
    </row>
    <row r="655" spans="1:19" ht="15.75" thickBot="1" x14ac:dyDescent="0.3">
      <c r="A655" s="97"/>
      <c r="B655" s="100"/>
      <c r="C655" s="98"/>
      <c r="D655" s="111"/>
      <c r="E655" s="111"/>
      <c r="F655" s="111"/>
      <c r="G655" s="100"/>
      <c r="H655" s="99"/>
      <c r="I655" s="158">
        <f>IF(G655=Precios!$CP$4,Precios!$CQ$4,IF(G655=Precios!$CP$5,Precios!$CQ$5,IF(G655=Precios!$CP$6,Precios!$CQ$6,IF(G655=Precios!$CP$7,Precios!$CQ$7,IF(G655=Precios!$CP$8,Precios!$CQ$8,IF(G655=Precios!$CP$9,Precios!$CQ$9,IF(G655=Precios!$CP$10,Precios!$CQ$10,IF(G655=Precios!$CP$11,Precios!$CQ$11,IF(G655=Precios!$CP$12,Precios!$CQ$12,IF(G655=Precios!$CP$13,Precios!$CQ$13,IF(G655=Precios!$CP$14,Precios!$CQ$14,IF(G655=Precios!$CP$15,Precios!$CQ$15,IF(G655=Precios!$CP$16,Precios!$CQ$16,IF(G655=Precios!$CP$17,Precios!$CQ$17,IF(G655=Precios!$CP$18,Precios!$CQ$18,0)))))))))))))))</f>
        <v>0</v>
      </c>
      <c r="J655" s="100"/>
      <c r="K655" s="101">
        <f>IF(J655=1,I655,IF(J655=2,I655*(1-Precios!$CT$3),0))</f>
        <v>0</v>
      </c>
      <c r="L655" s="101">
        <f t="shared" si="72"/>
        <v>0</v>
      </c>
      <c r="M655" s="102"/>
      <c r="N655" s="103"/>
      <c r="O655" s="103"/>
      <c r="P655" s="103"/>
      <c r="Q655" s="103"/>
      <c r="R655" s="103"/>
      <c r="S655" s="104"/>
    </row>
    <row r="656" spans="1:19" x14ac:dyDescent="0.25">
      <c r="A656" s="84"/>
      <c r="B656" s="87"/>
      <c r="C656" s="85"/>
      <c r="D656" s="109"/>
      <c r="E656" s="109"/>
      <c r="F656" s="109"/>
      <c r="G656" s="87"/>
      <c r="H656" s="86"/>
      <c r="I656" s="156">
        <f>IF(G656=Precios!$CP$4,Precios!$CQ$4,IF(G656=Precios!$CP$5,Precios!$CQ$5,IF(G656=Precios!$CP$6,Precios!$CQ$6,IF(G656=Precios!$CP$7,Precios!$CQ$7,IF(G656=Precios!$CP$8,Precios!$CQ$8,IF(G656=Precios!$CP$9,Precios!$CQ$9,IF(G656=Precios!$CP$10,Precios!$CQ$10,IF(G656=Precios!$CP$11,Precios!$CQ$11,IF(G656=Precios!$CP$12,Precios!$CQ$12,IF(G656=Precios!$CP$13,Precios!$CQ$13,IF(G656=Precios!$CP$14,Precios!$CQ$14,IF(G656=Precios!$CP$15,Precios!$CQ$15,IF(G656=Precios!$CP$16,Precios!$CQ$16,IF(G656=Precios!$CP$17,Precios!$CQ$17,IF(G656=Precios!$CP$18,Precios!$CQ$18,0)))))))))))))))</f>
        <v>0</v>
      </c>
      <c r="J656" s="87"/>
      <c r="K656" s="88">
        <f>IF(J656=1,I656,IF(J656=2,I656*(1-Precios!$CT$3),0))</f>
        <v>0</v>
      </c>
      <c r="L656" s="88">
        <f t="shared" si="72"/>
        <v>0</v>
      </c>
      <c r="M656" s="89">
        <f>+SUM(L656:L658)</f>
        <v>0</v>
      </c>
      <c r="N656" s="90">
        <f>IF(J656=1,(+M656*Precios!$CR$3),0)</f>
        <v>0</v>
      </c>
      <c r="O656" s="91">
        <f>+M656-N656</f>
        <v>0</v>
      </c>
      <c r="P656" s="92"/>
      <c r="Q656" s="93">
        <f>+O656-P656</f>
        <v>0</v>
      </c>
      <c r="R656" s="94">
        <f>IF(J656=1,0,Q656)</f>
        <v>0</v>
      </c>
      <c r="S656" s="145">
        <f>IF(J656=2,0,Q656)</f>
        <v>0</v>
      </c>
    </row>
    <row r="657" spans="1:19" x14ac:dyDescent="0.25">
      <c r="A657" s="95"/>
      <c r="B657" s="32"/>
      <c r="C657" s="26"/>
      <c r="D657" s="110"/>
      <c r="E657" s="110"/>
      <c r="F657" s="110"/>
      <c r="G657" s="32"/>
      <c r="H657" s="34"/>
      <c r="I657" s="157">
        <f>IF(G657=Precios!$CP$4,Precios!$CQ$4,IF(G657=Precios!$CP$5,Precios!$CQ$5,IF(G657=Precios!$CP$6,Precios!$CQ$6,IF(G657=Precios!$CP$7,Precios!$CQ$7,IF(G657=Precios!$CP$8,Precios!$CQ$8,IF(G657=Precios!$CP$9,Precios!$CQ$9,IF(G657=Precios!$CP$10,Precios!$CQ$10,IF(G657=Precios!$CP$11,Precios!$CQ$11,IF(G657=Precios!$CP$12,Precios!$CQ$12,IF(G657=Precios!$CP$13,Precios!$CQ$13,IF(G657=Precios!$CP$14,Precios!$CQ$14,IF(G657=Precios!$CP$15,Precios!$CQ$15,IF(G657=Precios!$CP$16,Precios!$CQ$16,IF(G657=Precios!$CP$17,Precios!$CQ$17,IF(G657=Precios!$CP$18,Precios!$CQ$18,0)))))))))))))))</f>
        <v>0</v>
      </c>
      <c r="J657" s="32"/>
      <c r="K657" s="82">
        <f>IF(J657=1,I657,IF(J657=2,I657*(1-Precios!$CT$3),0))</f>
        <v>0</v>
      </c>
      <c r="L657" s="82">
        <f t="shared" si="72"/>
        <v>0</v>
      </c>
      <c r="M657" s="33"/>
      <c r="N657" s="28"/>
      <c r="O657" s="28"/>
      <c r="P657" s="28"/>
      <c r="Q657" s="28"/>
      <c r="R657" s="28"/>
      <c r="S657" s="96"/>
    </row>
    <row r="658" spans="1:19" ht="15.75" thickBot="1" x14ac:dyDescent="0.3">
      <c r="A658" s="97"/>
      <c r="B658" s="100"/>
      <c r="C658" s="98"/>
      <c r="D658" s="111"/>
      <c r="E658" s="111"/>
      <c r="F658" s="111"/>
      <c r="G658" s="100"/>
      <c r="H658" s="99"/>
      <c r="I658" s="158">
        <f>IF(G658=Precios!$CP$4,Precios!$CQ$4,IF(G658=Precios!$CP$5,Precios!$CQ$5,IF(G658=Precios!$CP$6,Precios!$CQ$6,IF(G658=Precios!$CP$7,Precios!$CQ$7,IF(G658=Precios!$CP$8,Precios!$CQ$8,IF(G658=Precios!$CP$9,Precios!$CQ$9,IF(G658=Precios!$CP$10,Precios!$CQ$10,IF(G658=Precios!$CP$11,Precios!$CQ$11,IF(G658=Precios!$CP$12,Precios!$CQ$12,IF(G658=Precios!$CP$13,Precios!$CQ$13,IF(G658=Precios!$CP$14,Precios!$CQ$14,IF(G658=Precios!$CP$15,Precios!$CQ$15,IF(G658=Precios!$CP$16,Precios!$CQ$16,IF(G658=Precios!$CP$17,Precios!$CQ$17,IF(G658=Precios!$CP$18,Precios!$CQ$18,0)))))))))))))))</f>
        <v>0</v>
      </c>
      <c r="J658" s="100"/>
      <c r="K658" s="101">
        <f>IF(J658=1,I658,IF(J658=2,I658*(1-Precios!$CT$3),0))</f>
        <v>0</v>
      </c>
      <c r="L658" s="101">
        <f t="shared" si="72"/>
        <v>0</v>
      </c>
      <c r="M658" s="102"/>
      <c r="N658" s="103"/>
      <c r="O658" s="103"/>
      <c r="P658" s="103"/>
      <c r="Q658" s="103"/>
      <c r="R658" s="103"/>
      <c r="S658" s="104"/>
    </row>
    <row r="659" spans="1:19" x14ac:dyDescent="0.25">
      <c r="A659" s="84"/>
      <c r="B659" s="87"/>
      <c r="C659" s="85"/>
      <c r="D659" s="109"/>
      <c r="E659" s="109"/>
      <c r="F659" s="109"/>
      <c r="G659" s="87"/>
      <c r="H659" s="86"/>
      <c r="I659" s="156">
        <f>IF(G659=Precios!$CP$4,Precios!$CQ$4,IF(G659=Precios!$CP$5,Precios!$CQ$5,IF(G659=Precios!$CP$6,Precios!$CQ$6,IF(G659=Precios!$CP$7,Precios!$CQ$7,IF(G659=Precios!$CP$8,Precios!$CQ$8,IF(G659=Precios!$CP$9,Precios!$CQ$9,IF(G659=Precios!$CP$10,Precios!$CQ$10,IF(G659=Precios!$CP$11,Precios!$CQ$11,IF(G659=Precios!$CP$12,Precios!$CQ$12,IF(G659=Precios!$CP$13,Precios!$CQ$13,IF(G659=Precios!$CP$14,Precios!$CQ$14,IF(G659=Precios!$CP$15,Precios!$CQ$15,IF(G659=Precios!$CP$16,Precios!$CQ$16,IF(G659=Precios!$CP$17,Precios!$CQ$17,IF(G659=Precios!$CP$18,Precios!$CQ$18,0)))))))))))))))</f>
        <v>0</v>
      </c>
      <c r="J659" s="87"/>
      <c r="K659" s="88">
        <f>IF(J659=1,I659,IF(J659=2,I659*(1-Precios!$CT$3),0))</f>
        <v>0</v>
      </c>
      <c r="L659" s="88">
        <f t="shared" si="71"/>
        <v>0</v>
      </c>
      <c r="M659" s="89">
        <f>+SUM(L659:L661)</f>
        <v>0</v>
      </c>
      <c r="N659" s="90">
        <f>IF(J659=1,(+M659*Precios!$CR$3),0)</f>
        <v>0</v>
      </c>
      <c r="O659" s="91">
        <f>+M659-N659</f>
        <v>0</v>
      </c>
      <c r="P659" s="92"/>
      <c r="Q659" s="93">
        <f>+O659-P659</f>
        <v>0</v>
      </c>
      <c r="R659" s="94">
        <f>IF(J659=1,0,Q659)</f>
        <v>0</v>
      </c>
      <c r="S659" s="145">
        <f>IF(J659=2,0,Q659)</f>
        <v>0</v>
      </c>
    </row>
    <row r="660" spans="1:19" x14ac:dyDescent="0.25">
      <c r="A660" s="95"/>
      <c r="B660" s="32"/>
      <c r="C660" s="26"/>
      <c r="D660" s="110"/>
      <c r="E660" s="110"/>
      <c r="F660" s="110"/>
      <c r="G660" s="32"/>
      <c r="H660" s="34"/>
      <c r="I660" s="157">
        <f>IF(G660=Precios!$CP$4,Precios!$CQ$4,IF(G660=Precios!$CP$5,Precios!$CQ$5,IF(G660=Precios!$CP$6,Precios!$CQ$6,IF(G660=Precios!$CP$7,Precios!$CQ$7,IF(G660=Precios!$CP$8,Precios!$CQ$8,IF(G660=Precios!$CP$9,Precios!$CQ$9,IF(G660=Precios!$CP$10,Precios!$CQ$10,IF(G660=Precios!$CP$11,Precios!$CQ$11,IF(G660=Precios!$CP$12,Precios!$CQ$12,IF(G660=Precios!$CP$13,Precios!$CQ$13,IF(G660=Precios!$CP$14,Precios!$CQ$14,IF(G660=Precios!$CP$15,Precios!$CQ$15,IF(G660=Precios!$CP$16,Precios!$CQ$16,IF(G660=Precios!$CP$17,Precios!$CQ$17,IF(G660=Precios!$CP$18,Precios!$CQ$18,0)))))))))))))))</f>
        <v>0</v>
      </c>
      <c r="J660" s="32"/>
      <c r="K660" s="82">
        <f>IF(J660=1,I660,IF(J660=2,I660*(1-Precios!$CT$3),0))</f>
        <v>0</v>
      </c>
      <c r="L660" s="82">
        <f t="shared" si="71"/>
        <v>0</v>
      </c>
      <c r="M660" s="33"/>
      <c r="N660" s="28"/>
      <c r="O660" s="28"/>
      <c r="P660" s="28"/>
      <c r="Q660" s="28"/>
      <c r="R660" s="28"/>
      <c r="S660" s="96"/>
    </row>
    <row r="661" spans="1:19" ht="15.75" thickBot="1" x14ac:dyDescent="0.3">
      <c r="A661" s="97"/>
      <c r="B661" s="100"/>
      <c r="C661" s="98"/>
      <c r="D661" s="111"/>
      <c r="E661" s="111"/>
      <c r="F661" s="111"/>
      <c r="G661" s="100"/>
      <c r="H661" s="99"/>
      <c r="I661" s="158">
        <f>IF(G661=Precios!$CP$4,Precios!$CQ$4,IF(G661=Precios!$CP$5,Precios!$CQ$5,IF(G661=Precios!$CP$6,Precios!$CQ$6,IF(G661=Precios!$CP$7,Precios!$CQ$7,IF(G661=Precios!$CP$8,Precios!$CQ$8,IF(G661=Precios!$CP$9,Precios!$CQ$9,IF(G661=Precios!$CP$10,Precios!$CQ$10,IF(G661=Precios!$CP$11,Precios!$CQ$11,IF(G661=Precios!$CP$12,Precios!$CQ$12,IF(G661=Precios!$CP$13,Precios!$CQ$13,IF(G661=Precios!$CP$14,Precios!$CQ$14,IF(G661=Precios!$CP$15,Precios!$CQ$15,IF(G661=Precios!$CP$16,Precios!$CQ$16,IF(G661=Precios!$CP$17,Precios!$CQ$17,IF(G661=Precios!$CP$18,Precios!$CQ$18,0)))))))))))))))</f>
        <v>0</v>
      </c>
      <c r="J661" s="100"/>
      <c r="K661" s="101">
        <f>IF(J661=1,I661,IF(J661=2,I661*(1-Precios!$CT$3),0))</f>
        <v>0</v>
      </c>
      <c r="L661" s="101">
        <f t="shared" si="71"/>
        <v>0</v>
      </c>
      <c r="M661" s="102"/>
      <c r="N661" s="103"/>
      <c r="O661" s="103"/>
      <c r="P661" s="103"/>
      <c r="Q661" s="103"/>
      <c r="R661" s="103"/>
      <c r="S661" s="104"/>
    </row>
    <row r="662" spans="1:19" x14ac:dyDescent="0.25">
      <c r="A662" s="84"/>
      <c r="B662" s="87"/>
      <c r="C662" s="85"/>
      <c r="D662" s="109"/>
      <c r="E662" s="109"/>
      <c r="F662" s="109"/>
      <c r="G662" s="87"/>
      <c r="H662" s="86"/>
      <c r="I662" s="156">
        <f>IF(G662=Precios!$CP$4,Precios!$CQ$4,IF(G662=Precios!$CP$5,Precios!$CQ$5,IF(G662=Precios!$CP$6,Precios!$CQ$6,IF(G662=Precios!$CP$7,Precios!$CQ$7,IF(G662=Precios!$CP$8,Precios!$CQ$8,IF(G662=Precios!$CP$9,Precios!$CQ$9,IF(G662=Precios!$CP$10,Precios!$CQ$10,IF(G662=Precios!$CP$11,Precios!$CQ$11,IF(G662=Precios!$CP$12,Precios!$CQ$12,IF(G662=Precios!$CP$13,Precios!$CQ$13,IF(G662=Precios!$CP$14,Precios!$CQ$14,IF(G662=Precios!$CP$15,Precios!$CQ$15,IF(G662=Precios!$CP$16,Precios!$CQ$16,IF(G662=Precios!$CP$17,Precios!$CQ$17,IF(G662=Precios!$CP$18,Precios!$CQ$18,0)))))))))))))))</f>
        <v>0</v>
      </c>
      <c r="J662" s="87"/>
      <c r="K662" s="88">
        <f>IF(J662=1,I662,IF(J662=2,I662*(1-Precios!$CT$3),0))</f>
        <v>0</v>
      </c>
      <c r="L662" s="88">
        <f t="shared" si="71"/>
        <v>0</v>
      </c>
      <c r="M662" s="89">
        <f>+SUM(L662:L664)</f>
        <v>0</v>
      </c>
      <c r="N662" s="90">
        <f>IF(J662=1,(+M662*Precios!$CR$3),0)</f>
        <v>0</v>
      </c>
      <c r="O662" s="91">
        <f>+M662-N662</f>
        <v>0</v>
      </c>
      <c r="P662" s="92"/>
      <c r="Q662" s="93">
        <f>+O662-P662</f>
        <v>0</v>
      </c>
      <c r="R662" s="94">
        <f>IF(J662=1,0,Q662)</f>
        <v>0</v>
      </c>
      <c r="S662" s="145">
        <f>IF(J662=2,0,Q662)</f>
        <v>0</v>
      </c>
    </row>
    <row r="663" spans="1:19" x14ac:dyDescent="0.25">
      <c r="A663" s="95"/>
      <c r="B663" s="32"/>
      <c r="C663" s="26"/>
      <c r="D663" s="110"/>
      <c r="E663" s="110"/>
      <c r="F663" s="110"/>
      <c r="G663" s="32"/>
      <c r="H663" s="34"/>
      <c r="I663" s="157">
        <f>IF(G663=Precios!$CP$4,Precios!$CQ$4,IF(G663=Precios!$CP$5,Precios!$CQ$5,IF(G663=Precios!$CP$6,Precios!$CQ$6,IF(G663=Precios!$CP$7,Precios!$CQ$7,IF(G663=Precios!$CP$8,Precios!$CQ$8,IF(G663=Precios!$CP$9,Precios!$CQ$9,IF(G663=Precios!$CP$10,Precios!$CQ$10,IF(G663=Precios!$CP$11,Precios!$CQ$11,IF(G663=Precios!$CP$12,Precios!$CQ$12,IF(G663=Precios!$CP$13,Precios!$CQ$13,IF(G663=Precios!$CP$14,Precios!$CQ$14,IF(G663=Precios!$CP$15,Precios!$CQ$15,IF(G663=Precios!$CP$16,Precios!$CQ$16,IF(G663=Precios!$CP$17,Precios!$CQ$17,IF(G663=Precios!$CP$18,Precios!$CQ$18,0)))))))))))))))</f>
        <v>0</v>
      </c>
      <c r="J663" s="32"/>
      <c r="K663" s="82">
        <f>IF(J663=1,I663,IF(J663=2,I663*(1-Precios!$CT$3),0))</f>
        <v>0</v>
      </c>
      <c r="L663" s="82">
        <f t="shared" si="71"/>
        <v>0</v>
      </c>
      <c r="M663" s="33"/>
      <c r="N663" s="28"/>
      <c r="O663" s="28"/>
      <c r="P663" s="28"/>
      <c r="Q663" s="28"/>
      <c r="R663" s="28"/>
      <c r="S663" s="96"/>
    </row>
    <row r="664" spans="1:19" ht="15.75" thickBot="1" x14ac:dyDescent="0.3">
      <c r="A664" s="97"/>
      <c r="B664" s="100"/>
      <c r="C664" s="98"/>
      <c r="D664" s="111"/>
      <c r="E664" s="111"/>
      <c r="F664" s="111"/>
      <c r="G664" s="100"/>
      <c r="H664" s="99"/>
      <c r="I664" s="158">
        <f>IF(G664=Precios!$CP$4,Precios!$CQ$4,IF(G664=Precios!$CP$5,Precios!$CQ$5,IF(G664=Precios!$CP$6,Precios!$CQ$6,IF(G664=Precios!$CP$7,Precios!$CQ$7,IF(G664=Precios!$CP$8,Precios!$CQ$8,IF(G664=Precios!$CP$9,Precios!$CQ$9,IF(G664=Precios!$CP$10,Precios!$CQ$10,IF(G664=Precios!$CP$11,Precios!$CQ$11,IF(G664=Precios!$CP$12,Precios!$CQ$12,IF(G664=Precios!$CP$13,Precios!$CQ$13,IF(G664=Precios!$CP$14,Precios!$CQ$14,IF(G664=Precios!$CP$15,Precios!$CQ$15,IF(G664=Precios!$CP$16,Precios!$CQ$16,IF(G664=Precios!$CP$17,Precios!$CQ$17,IF(G664=Precios!$CP$18,Precios!$CQ$18,0)))))))))))))))</f>
        <v>0</v>
      </c>
      <c r="J664" s="100"/>
      <c r="K664" s="101">
        <f>IF(J664=1,I664,IF(J664=2,I664*(1-Precios!$CT$3),0))</f>
        <v>0</v>
      </c>
      <c r="L664" s="101">
        <f t="shared" si="71"/>
        <v>0</v>
      </c>
      <c r="M664" s="102"/>
      <c r="N664" s="103"/>
      <c r="O664" s="103"/>
      <c r="P664" s="103"/>
      <c r="Q664" s="103"/>
      <c r="R664" s="103"/>
      <c r="S664" s="104"/>
    </row>
    <row r="665" spans="1:19" x14ac:dyDescent="0.25">
      <c r="A665" s="84"/>
      <c r="B665" s="87"/>
      <c r="C665" s="85"/>
      <c r="D665" s="109"/>
      <c r="E665" s="109"/>
      <c r="F665" s="109"/>
      <c r="G665" s="87"/>
      <c r="H665" s="86"/>
      <c r="I665" s="156">
        <f>IF(G665=Precios!$CP$4,Precios!$CQ$4,IF(G665=Precios!$CP$5,Precios!$CQ$5,IF(G665=Precios!$CP$6,Precios!$CQ$6,IF(G665=Precios!$CP$7,Precios!$CQ$7,IF(G665=Precios!$CP$8,Precios!$CQ$8,IF(G665=Precios!$CP$9,Precios!$CQ$9,IF(G665=Precios!$CP$10,Precios!$CQ$10,IF(G665=Precios!$CP$11,Precios!$CQ$11,IF(G665=Precios!$CP$12,Precios!$CQ$12,IF(G665=Precios!$CP$13,Precios!$CQ$13,IF(G665=Precios!$CP$14,Precios!$CQ$14,IF(G665=Precios!$CP$15,Precios!$CQ$15,IF(G665=Precios!$CP$16,Precios!$CQ$16,IF(G665=Precios!$CP$17,Precios!$CQ$17,IF(G665=Precios!$CP$18,Precios!$CQ$18,0)))))))))))))))</f>
        <v>0</v>
      </c>
      <c r="J665" s="87"/>
      <c r="K665" s="88">
        <f>IF(J665=1,I665,IF(J665=2,I665*(1-Precios!$CT$3),0))</f>
        <v>0</v>
      </c>
      <c r="L665" s="88">
        <f t="shared" ref="L665:L670" si="73">+H665*K665</f>
        <v>0</v>
      </c>
      <c r="M665" s="89">
        <f>+SUM(L665:L667)</f>
        <v>0</v>
      </c>
      <c r="N665" s="90">
        <f>IF(J665=1,(+M665*Precios!$CR$3),0)</f>
        <v>0</v>
      </c>
      <c r="O665" s="91">
        <f>+M665-N665</f>
        <v>0</v>
      </c>
      <c r="P665" s="92"/>
      <c r="Q665" s="93">
        <f>+O665-P665</f>
        <v>0</v>
      </c>
      <c r="R665" s="94">
        <f>IF(J665=1,0,Q665)</f>
        <v>0</v>
      </c>
      <c r="S665" s="145">
        <f>IF(J665=2,0,Q665)</f>
        <v>0</v>
      </c>
    </row>
    <row r="666" spans="1:19" x14ac:dyDescent="0.25">
      <c r="A666" s="95"/>
      <c r="B666" s="32"/>
      <c r="C666" s="26"/>
      <c r="D666" s="110"/>
      <c r="E666" s="110"/>
      <c r="F666" s="110"/>
      <c r="G666" s="32"/>
      <c r="H666" s="34"/>
      <c r="I666" s="157">
        <f>IF(G666=Precios!$CP$4,Precios!$CQ$4,IF(G666=Precios!$CP$5,Precios!$CQ$5,IF(G666=Precios!$CP$6,Precios!$CQ$6,IF(G666=Precios!$CP$7,Precios!$CQ$7,IF(G666=Precios!$CP$8,Precios!$CQ$8,IF(G666=Precios!$CP$9,Precios!$CQ$9,IF(G666=Precios!$CP$10,Precios!$CQ$10,IF(G666=Precios!$CP$11,Precios!$CQ$11,IF(G666=Precios!$CP$12,Precios!$CQ$12,IF(G666=Precios!$CP$13,Precios!$CQ$13,IF(G666=Precios!$CP$14,Precios!$CQ$14,IF(G666=Precios!$CP$15,Precios!$CQ$15,IF(G666=Precios!$CP$16,Precios!$CQ$16,IF(G666=Precios!$CP$17,Precios!$CQ$17,IF(G666=Precios!$CP$18,Precios!$CQ$18,0)))))))))))))))</f>
        <v>0</v>
      </c>
      <c r="J666" s="32"/>
      <c r="K666" s="82">
        <f>IF(J666=1,I666,IF(J666=2,I666*(1-Precios!$CT$3),0))</f>
        <v>0</v>
      </c>
      <c r="L666" s="82">
        <f t="shared" si="73"/>
        <v>0</v>
      </c>
      <c r="M666" s="33"/>
      <c r="N666" s="28"/>
      <c r="O666" s="28"/>
      <c r="P666" s="28"/>
      <c r="Q666" s="28"/>
      <c r="R666" s="28"/>
      <c r="S666" s="96"/>
    </row>
    <row r="667" spans="1:19" ht="15.75" thickBot="1" x14ac:dyDescent="0.3">
      <c r="A667" s="97"/>
      <c r="B667" s="100"/>
      <c r="C667" s="98"/>
      <c r="D667" s="111"/>
      <c r="E667" s="111"/>
      <c r="F667" s="111"/>
      <c r="G667" s="100"/>
      <c r="H667" s="99"/>
      <c r="I667" s="158">
        <f>IF(G667=Precios!$CP$4,Precios!$CQ$4,IF(G667=Precios!$CP$5,Precios!$CQ$5,IF(G667=Precios!$CP$6,Precios!$CQ$6,IF(G667=Precios!$CP$7,Precios!$CQ$7,IF(G667=Precios!$CP$8,Precios!$CQ$8,IF(G667=Precios!$CP$9,Precios!$CQ$9,IF(G667=Precios!$CP$10,Precios!$CQ$10,IF(G667=Precios!$CP$11,Precios!$CQ$11,IF(G667=Precios!$CP$12,Precios!$CQ$12,IF(G667=Precios!$CP$13,Precios!$CQ$13,IF(G667=Precios!$CP$14,Precios!$CQ$14,IF(G667=Precios!$CP$15,Precios!$CQ$15,IF(G667=Precios!$CP$16,Precios!$CQ$16,IF(G667=Precios!$CP$17,Precios!$CQ$17,IF(G667=Precios!$CP$18,Precios!$CQ$18,0)))))))))))))))</f>
        <v>0</v>
      </c>
      <c r="J667" s="100"/>
      <c r="K667" s="101">
        <f>IF(J667=1,I667,IF(J667=2,I667*(1-Precios!$CT$3),0))</f>
        <v>0</v>
      </c>
      <c r="L667" s="101">
        <f t="shared" si="73"/>
        <v>0</v>
      </c>
      <c r="M667" s="102"/>
      <c r="N667" s="103"/>
      <c r="O667" s="103"/>
      <c r="P667" s="103"/>
      <c r="Q667" s="103"/>
      <c r="R667" s="103"/>
      <c r="S667" s="104"/>
    </row>
    <row r="668" spans="1:19" x14ac:dyDescent="0.25">
      <c r="A668" s="84"/>
      <c r="B668" s="87"/>
      <c r="C668" s="85"/>
      <c r="D668" s="109"/>
      <c r="E668" s="109"/>
      <c r="F668" s="109"/>
      <c r="G668" s="87"/>
      <c r="H668" s="86"/>
      <c r="I668" s="156">
        <f>IF(G668=Precios!$CP$4,Precios!$CQ$4,IF(G668=Precios!$CP$5,Precios!$CQ$5,IF(G668=Precios!$CP$6,Precios!$CQ$6,IF(G668=Precios!$CP$7,Precios!$CQ$7,IF(G668=Precios!$CP$8,Precios!$CQ$8,IF(G668=Precios!$CP$9,Precios!$CQ$9,IF(G668=Precios!$CP$10,Precios!$CQ$10,IF(G668=Precios!$CP$11,Precios!$CQ$11,IF(G668=Precios!$CP$12,Precios!$CQ$12,IF(G668=Precios!$CP$13,Precios!$CQ$13,IF(G668=Precios!$CP$14,Precios!$CQ$14,IF(G668=Precios!$CP$15,Precios!$CQ$15,IF(G668=Precios!$CP$16,Precios!$CQ$16,IF(G668=Precios!$CP$17,Precios!$CQ$17,IF(G668=Precios!$CP$18,Precios!$CQ$18,0)))))))))))))))</f>
        <v>0</v>
      </c>
      <c r="J668" s="87"/>
      <c r="K668" s="88">
        <f>IF(J668=1,I668,IF(J668=2,I668*(1-Precios!$CT$3),0))</f>
        <v>0</v>
      </c>
      <c r="L668" s="88">
        <f t="shared" si="73"/>
        <v>0</v>
      </c>
      <c r="M668" s="89">
        <f>+SUM(L668:L670)</f>
        <v>0</v>
      </c>
      <c r="N668" s="90">
        <f>IF(J668=1,(+M668*Precios!$CR$3),0)</f>
        <v>0</v>
      </c>
      <c r="O668" s="91">
        <f>+M668-N668</f>
        <v>0</v>
      </c>
      <c r="P668" s="92"/>
      <c r="Q668" s="93">
        <f>+O668-P668</f>
        <v>0</v>
      </c>
      <c r="R668" s="94">
        <f>IF(J668=1,0,Q668)</f>
        <v>0</v>
      </c>
      <c r="S668" s="145">
        <f>IF(J668=2,0,Q668)</f>
        <v>0</v>
      </c>
    </row>
    <row r="669" spans="1:19" x14ac:dyDescent="0.25">
      <c r="A669" s="95"/>
      <c r="B669" s="32"/>
      <c r="C669" s="26"/>
      <c r="D669" s="110"/>
      <c r="E669" s="110"/>
      <c r="F669" s="110"/>
      <c r="G669" s="32"/>
      <c r="H669" s="34"/>
      <c r="I669" s="157">
        <f>IF(G669=Precios!$CP$4,Precios!$CQ$4,IF(G669=Precios!$CP$5,Precios!$CQ$5,IF(G669=Precios!$CP$6,Precios!$CQ$6,IF(G669=Precios!$CP$7,Precios!$CQ$7,IF(G669=Precios!$CP$8,Precios!$CQ$8,IF(G669=Precios!$CP$9,Precios!$CQ$9,IF(G669=Precios!$CP$10,Precios!$CQ$10,IF(G669=Precios!$CP$11,Precios!$CQ$11,IF(G669=Precios!$CP$12,Precios!$CQ$12,IF(G669=Precios!$CP$13,Precios!$CQ$13,IF(G669=Precios!$CP$14,Precios!$CQ$14,IF(G669=Precios!$CP$15,Precios!$CQ$15,IF(G669=Precios!$CP$16,Precios!$CQ$16,IF(G669=Precios!$CP$17,Precios!$CQ$17,IF(G669=Precios!$CP$18,Precios!$CQ$18,0)))))))))))))))</f>
        <v>0</v>
      </c>
      <c r="J669" s="32"/>
      <c r="K669" s="82">
        <f>IF(J669=1,I669,IF(J669=2,I669*(1-Precios!$CT$3),0))</f>
        <v>0</v>
      </c>
      <c r="L669" s="82">
        <f t="shared" si="73"/>
        <v>0</v>
      </c>
      <c r="M669" s="33"/>
      <c r="N669" s="28"/>
      <c r="O669" s="28"/>
      <c r="P669" s="28"/>
      <c r="Q669" s="28"/>
      <c r="R669" s="28"/>
      <c r="S669" s="96"/>
    </row>
    <row r="670" spans="1:19" ht="15.75" thickBot="1" x14ac:dyDescent="0.3">
      <c r="A670" s="97"/>
      <c r="B670" s="100"/>
      <c r="C670" s="98"/>
      <c r="D670" s="111"/>
      <c r="E670" s="111"/>
      <c r="F670" s="111"/>
      <c r="G670" s="100"/>
      <c r="H670" s="99"/>
      <c r="I670" s="158">
        <f>IF(G670=Precios!$CP$4,Precios!$CQ$4,IF(G670=Precios!$CP$5,Precios!$CQ$5,IF(G670=Precios!$CP$6,Precios!$CQ$6,IF(G670=Precios!$CP$7,Precios!$CQ$7,IF(G670=Precios!$CP$8,Precios!$CQ$8,IF(G670=Precios!$CP$9,Precios!$CQ$9,IF(G670=Precios!$CP$10,Precios!$CQ$10,IF(G670=Precios!$CP$11,Precios!$CQ$11,IF(G670=Precios!$CP$12,Precios!$CQ$12,IF(G670=Precios!$CP$13,Precios!$CQ$13,IF(G670=Precios!$CP$14,Precios!$CQ$14,IF(G670=Precios!$CP$15,Precios!$CQ$15,IF(G670=Precios!$CP$16,Precios!$CQ$16,IF(G670=Precios!$CP$17,Precios!$CQ$17,IF(G670=Precios!$CP$18,Precios!$CQ$18,0)))))))))))))))</f>
        <v>0</v>
      </c>
      <c r="J670" s="100"/>
      <c r="K670" s="101">
        <f>IF(J670=1,I670,IF(J670=2,I670*(1-Precios!$CT$3),0))</f>
        <v>0</v>
      </c>
      <c r="L670" s="101">
        <f t="shared" si="73"/>
        <v>0</v>
      </c>
      <c r="M670" s="102"/>
      <c r="N670" s="103"/>
      <c r="O670" s="103"/>
      <c r="P670" s="103"/>
      <c r="Q670" s="103"/>
      <c r="R670" s="103"/>
      <c r="S670" s="104"/>
    </row>
    <row r="671" spans="1:19" x14ac:dyDescent="0.25">
      <c r="A671" s="84"/>
      <c r="B671" s="87"/>
      <c r="C671" s="85"/>
      <c r="D671" s="109"/>
      <c r="E671" s="109"/>
      <c r="F671" s="109"/>
      <c r="G671" s="87"/>
      <c r="H671" s="86"/>
      <c r="I671" s="156">
        <f>IF(G671=Precios!$CP$4,Precios!$CQ$4,IF(G671=Precios!$CP$5,Precios!$CQ$5,IF(G671=Precios!$CP$6,Precios!$CQ$6,IF(G671=Precios!$CP$7,Precios!$CQ$7,IF(G671=Precios!$CP$8,Precios!$CQ$8,IF(G671=Precios!$CP$9,Precios!$CQ$9,IF(G671=Precios!$CP$10,Precios!$CQ$10,IF(G671=Precios!$CP$11,Precios!$CQ$11,IF(G671=Precios!$CP$12,Precios!$CQ$12,IF(G671=Precios!$CP$13,Precios!$CQ$13,IF(G671=Precios!$CP$14,Precios!$CQ$14,IF(G671=Precios!$CP$15,Precios!$CQ$15,IF(G671=Precios!$CP$16,Precios!$CQ$16,IF(G671=Precios!$CP$17,Precios!$CQ$17,IF(G671=Precios!$CP$18,Precios!$CQ$18,0)))))))))))))))</f>
        <v>0</v>
      </c>
      <c r="J671" s="87"/>
      <c r="K671" s="88">
        <f>IF(J671=1,I671,IF(J671=2,I671*(1-Precios!$CT$3),0))</f>
        <v>0</v>
      </c>
      <c r="L671" s="88">
        <f t="shared" ref="L671:L673" si="74">+H671*K671</f>
        <v>0</v>
      </c>
      <c r="M671" s="89">
        <f>+SUM(L671:L673)</f>
        <v>0</v>
      </c>
      <c r="N671" s="90">
        <f>IF(J671=1,(+M671*Precios!$CR$3),0)</f>
        <v>0</v>
      </c>
      <c r="O671" s="91">
        <f>+M671-N671</f>
        <v>0</v>
      </c>
      <c r="P671" s="92"/>
      <c r="Q671" s="93">
        <f>+O671-P671</f>
        <v>0</v>
      </c>
      <c r="R671" s="94">
        <f>IF(J671=1,0,Q671)</f>
        <v>0</v>
      </c>
      <c r="S671" s="145">
        <f>IF(J671=2,0,Q671)</f>
        <v>0</v>
      </c>
    </row>
    <row r="672" spans="1:19" x14ac:dyDescent="0.25">
      <c r="A672" s="95"/>
      <c r="B672" s="32"/>
      <c r="C672" s="26"/>
      <c r="D672" s="110"/>
      <c r="E672" s="110"/>
      <c r="F672" s="110"/>
      <c r="G672" s="32"/>
      <c r="H672" s="34"/>
      <c r="I672" s="157">
        <f>IF(G672=Precios!$CP$4,Precios!$CQ$4,IF(G672=Precios!$CP$5,Precios!$CQ$5,IF(G672=Precios!$CP$6,Precios!$CQ$6,IF(G672=Precios!$CP$7,Precios!$CQ$7,IF(G672=Precios!$CP$8,Precios!$CQ$8,IF(G672=Precios!$CP$9,Precios!$CQ$9,IF(G672=Precios!$CP$10,Precios!$CQ$10,IF(G672=Precios!$CP$11,Precios!$CQ$11,IF(G672=Precios!$CP$12,Precios!$CQ$12,IF(G672=Precios!$CP$13,Precios!$CQ$13,IF(G672=Precios!$CP$14,Precios!$CQ$14,IF(G672=Precios!$CP$15,Precios!$CQ$15,IF(G672=Precios!$CP$16,Precios!$CQ$16,IF(G672=Precios!$CP$17,Precios!$CQ$17,IF(G672=Precios!$CP$18,Precios!$CQ$18,0)))))))))))))))</f>
        <v>0</v>
      </c>
      <c r="J672" s="32"/>
      <c r="K672" s="82">
        <f>IF(J672=1,I672,IF(J672=2,I672*(1-Precios!$CT$3),0))</f>
        <v>0</v>
      </c>
      <c r="L672" s="82">
        <f t="shared" si="74"/>
        <v>0</v>
      </c>
      <c r="M672" s="33"/>
      <c r="N672" s="28"/>
      <c r="O672" s="28"/>
      <c r="P672" s="28"/>
      <c r="Q672" s="28"/>
      <c r="R672" s="28"/>
      <c r="S672" s="96"/>
    </row>
    <row r="673" spans="1:19" ht="15.75" thickBot="1" x14ac:dyDescent="0.3">
      <c r="A673" s="97"/>
      <c r="B673" s="100"/>
      <c r="C673" s="98"/>
      <c r="D673" s="111"/>
      <c r="E673" s="111"/>
      <c r="F673" s="111"/>
      <c r="G673" s="100"/>
      <c r="H673" s="99"/>
      <c r="I673" s="158">
        <f>IF(G673=Precios!$CP$4,Precios!$CQ$4,IF(G673=Precios!$CP$5,Precios!$CQ$5,IF(G673=Precios!$CP$6,Precios!$CQ$6,IF(G673=Precios!$CP$7,Precios!$CQ$7,IF(G673=Precios!$CP$8,Precios!$CQ$8,IF(G673=Precios!$CP$9,Precios!$CQ$9,IF(G673=Precios!$CP$10,Precios!$CQ$10,IF(G673=Precios!$CP$11,Precios!$CQ$11,IF(G673=Precios!$CP$12,Precios!$CQ$12,IF(G673=Precios!$CP$13,Precios!$CQ$13,IF(G673=Precios!$CP$14,Precios!$CQ$14,IF(G673=Precios!$CP$15,Precios!$CQ$15,IF(G673=Precios!$CP$16,Precios!$CQ$16,IF(G673=Precios!$CP$17,Precios!$CQ$17,IF(G673=Precios!$CP$18,Precios!$CQ$18,0)))))))))))))))</f>
        <v>0</v>
      </c>
      <c r="J673" s="100"/>
      <c r="K673" s="101">
        <f>IF(J673=1,I673,IF(J673=2,I673*(1-Precios!$CT$3),0))</f>
        <v>0</v>
      </c>
      <c r="L673" s="101">
        <f t="shared" si="74"/>
        <v>0</v>
      </c>
      <c r="M673" s="102"/>
      <c r="N673" s="103"/>
      <c r="O673" s="103"/>
      <c r="P673" s="103"/>
      <c r="Q673" s="103"/>
      <c r="R673" s="103"/>
      <c r="S673" s="104"/>
    </row>
    <row r="674" spans="1:19" x14ac:dyDescent="0.25">
      <c r="A674" s="84"/>
      <c r="B674" s="87"/>
      <c r="C674" s="85"/>
      <c r="D674" s="109"/>
      <c r="E674" s="109"/>
      <c r="F674" s="109"/>
      <c r="G674" s="87"/>
      <c r="H674" s="86"/>
      <c r="I674" s="156">
        <f>IF(G674=Precios!$CP$4,Precios!$CQ$4,IF(G674=Precios!$CP$5,Precios!$CQ$5,IF(G674=Precios!$CP$6,Precios!$CQ$6,IF(G674=Precios!$CP$7,Precios!$CQ$7,IF(G674=Precios!$CP$8,Precios!$CQ$8,IF(G674=Precios!$CP$9,Precios!$CQ$9,IF(G674=Precios!$CP$10,Precios!$CQ$10,IF(G674=Precios!$CP$11,Precios!$CQ$11,IF(G674=Precios!$CP$12,Precios!$CQ$12,IF(G674=Precios!$CP$13,Precios!$CQ$13,IF(G674=Precios!$CP$14,Precios!$CQ$14,IF(G674=Precios!$CP$15,Precios!$CQ$15,IF(G674=Precios!$CP$16,Precios!$CQ$16,IF(G674=Precios!$CP$17,Precios!$CQ$17,IF(G674=Precios!$CP$18,Precios!$CQ$18,0)))))))))))))))</f>
        <v>0</v>
      </c>
      <c r="J674" s="87"/>
      <c r="K674" s="88">
        <f>IF(J674=1,I674,IF(J674=2,I674*(1-Precios!$CT$3),0))</f>
        <v>0</v>
      </c>
      <c r="L674" s="88">
        <f t="shared" si="71"/>
        <v>0</v>
      </c>
      <c r="M674" s="89">
        <f>+SUM(L674:L676)</f>
        <v>0</v>
      </c>
      <c r="N674" s="90">
        <f>IF(J674=1,(+M674*Precios!$CR$3),0)</f>
        <v>0</v>
      </c>
      <c r="O674" s="91">
        <f>+M674-N674</f>
        <v>0</v>
      </c>
      <c r="P674" s="92"/>
      <c r="Q674" s="93">
        <f>+O674-P674</f>
        <v>0</v>
      </c>
      <c r="R674" s="94">
        <f>IF(J674=1,0,Q674)</f>
        <v>0</v>
      </c>
      <c r="S674" s="145">
        <f>IF(J674=2,0,Q674)</f>
        <v>0</v>
      </c>
    </row>
    <row r="675" spans="1:19" x14ac:dyDescent="0.25">
      <c r="A675" s="95"/>
      <c r="B675" s="32"/>
      <c r="C675" s="26"/>
      <c r="D675" s="110"/>
      <c r="E675" s="110"/>
      <c r="F675" s="110"/>
      <c r="G675" s="32"/>
      <c r="H675" s="34"/>
      <c r="I675" s="157">
        <f>IF(G675=Precios!$CP$4,Precios!$CQ$4,IF(G675=Precios!$CP$5,Precios!$CQ$5,IF(G675=Precios!$CP$6,Precios!$CQ$6,IF(G675=Precios!$CP$7,Precios!$CQ$7,IF(G675=Precios!$CP$8,Precios!$CQ$8,IF(G675=Precios!$CP$9,Precios!$CQ$9,IF(G675=Precios!$CP$10,Precios!$CQ$10,IF(G675=Precios!$CP$11,Precios!$CQ$11,IF(G675=Precios!$CP$12,Precios!$CQ$12,IF(G675=Precios!$CP$13,Precios!$CQ$13,IF(G675=Precios!$CP$14,Precios!$CQ$14,IF(G675=Precios!$CP$15,Precios!$CQ$15,IF(G675=Precios!$CP$16,Precios!$CQ$16,IF(G675=Precios!$CP$17,Precios!$CQ$17,IF(G675=Precios!$CP$18,Precios!$CQ$18,0)))))))))))))))</f>
        <v>0</v>
      </c>
      <c r="J675" s="32"/>
      <c r="K675" s="82">
        <f>IF(J675=1,I675,IF(J675=2,I675*(1-Precios!$CT$3),0))</f>
        <v>0</v>
      </c>
      <c r="L675" s="82">
        <f t="shared" si="71"/>
        <v>0</v>
      </c>
      <c r="M675" s="33"/>
      <c r="N675" s="28"/>
      <c r="O675" s="28"/>
      <c r="P675" s="28"/>
      <c r="Q675" s="28"/>
      <c r="R675" s="28"/>
      <c r="S675" s="96"/>
    </row>
    <row r="676" spans="1:19" ht="15.75" thickBot="1" x14ac:dyDescent="0.3">
      <c r="A676" s="97"/>
      <c r="B676" s="100"/>
      <c r="C676" s="98"/>
      <c r="D676" s="111"/>
      <c r="E676" s="111"/>
      <c r="F676" s="111"/>
      <c r="G676" s="100"/>
      <c r="H676" s="99"/>
      <c r="I676" s="158">
        <f>IF(G676=Precios!$CP$4,Precios!$CQ$4,IF(G676=Precios!$CP$5,Precios!$CQ$5,IF(G676=Precios!$CP$6,Precios!$CQ$6,IF(G676=Precios!$CP$7,Precios!$CQ$7,IF(G676=Precios!$CP$8,Precios!$CQ$8,IF(G676=Precios!$CP$9,Precios!$CQ$9,IF(G676=Precios!$CP$10,Precios!$CQ$10,IF(G676=Precios!$CP$11,Precios!$CQ$11,IF(G676=Precios!$CP$12,Precios!$CQ$12,IF(G676=Precios!$CP$13,Precios!$CQ$13,IF(G676=Precios!$CP$14,Precios!$CQ$14,IF(G676=Precios!$CP$15,Precios!$CQ$15,IF(G676=Precios!$CP$16,Precios!$CQ$16,IF(G676=Precios!$CP$17,Precios!$CQ$17,IF(G676=Precios!$CP$18,Precios!$CQ$18,0)))))))))))))))</f>
        <v>0</v>
      </c>
      <c r="J676" s="100"/>
      <c r="K676" s="101">
        <f>IF(J676=1,I676,IF(J676=2,I676*(1-Precios!$CT$3),0))</f>
        <v>0</v>
      </c>
      <c r="L676" s="101">
        <f t="shared" si="71"/>
        <v>0</v>
      </c>
      <c r="M676" s="102"/>
      <c r="N676" s="103"/>
      <c r="O676" s="103"/>
      <c r="P676" s="103"/>
      <c r="Q676" s="103"/>
      <c r="R676" s="103"/>
      <c r="S676" s="104"/>
    </row>
    <row r="677" spans="1:19" x14ac:dyDescent="0.25">
      <c r="A677" s="84"/>
      <c r="B677" s="87"/>
      <c r="C677" s="85"/>
      <c r="D677" s="109"/>
      <c r="E677" s="109"/>
      <c r="F677" s="109"/>
      <c r="G677" s="87"/>
      <c r="H677" s="86"/>
      <c r="I677" s="156">
        <f>IF(G677=Precios!$CP$4,Precios!$CQ$4,IF(G677=Precios!$CP$5,Precios!$CQ$5,IF(G677=Precios!$CP$6,Precios!$CQ$6,IF(G677=Precios!$CP$7,Precios!$CQ$7,IF(G677=Precios!$CP$8,Precios!$CQ$8,IF(G677=Precios!$CP$9,Precios!$CQ$9,IF(G677=Precios!$CP$10,Precios!$CQ$10,IF(G677=Precios!$CP$11,Precios!$CQ$11,IF(G677=Precios!$CP$12,Precios!$CQ$12,IF(G677=Precios!$CP$13,Precios!$CQ$13,IF(G677=Precios!$CP$14,Precios!$CQ$14,IF(G677=Precios!$CP$15,Precios!$CQ$15,IF(G677=Precios!$CP$16,Precios!$CQ$16,IF(G677=Precios!$CP$17,Precios!$CQ$17,IF(G677=Precios!$CP$18,Precios!$CQ$18,0)))))))))))))))</f>
        <v>0</v>
      </c>
      <c r="J677" s="87"/>
      <c r="K677" s="88">
        <f>IF(J677=1,I677,IF(J677=2,I677*(1-Precios!$CT$3),0))</f>
        <v>0</v>
      </c>
      <c r="L677" s="88">
        <f t="shared" si="70"/>
        <v>0</v>
      </c>
      <c r="M677" s="89">
        <f>+SUM(L677:L679)</f>
        <v>0</v>
      </c>
      <c r="N677" s="90">
        <f>IF(J677=1,(+M677*Precios!$CR$3),0)</f>
        <v>0</v>
      </c>
      <c r="O677" s="91">
        <f>+M677-N677</f>
        <v>0</v>
      </c>
      <c r="P677" s="92"/>
      <c r="Q677" s="93">
        <f>+O677-P677</f>
        <v>0</v>
      </c>
      <c r="R677" s="94">
        <f>IF(J677=1,0,Q677)</f>
        <v>0</v>
      </c>
      <c r="S677" s="145">
        <f>IF(J677=2,0,Q677)</f>
        <v>0</v>
      </c>
    </row>
    <row r="678" spans="1:19" x14ac:dyDescent="0.25">
      <c r="A678" s="95"/>
      <c r="B678" s="32"/>
      <c r="C678" s="26"/>
      <c r="D678" s="110"/>
      <c r="E678" s="110"/>
      <c r="F678" s="110"/>
      <c r="G678" s="32"/>
      <c r="H678" s="34"/>
      <c r="I678" s="157">
        <f>IF(G678=Precios!$CP$4,Precios!$CQ$4,IF(G678=Precios!$CP$5,Precios!$CQ$5,IF(G678=Precios!$CP$6,Precios!$CQ$6,IF(G678=Precios!$CP$7,Precios!$CQ$7,IF(G678=Precios!$CP$8,Precios!$CQ$8,IF(G678=Precios!$CP$9,Precios!$CQ$9,IF(G678=Precios!$CP$10,Precios!$CQ$10,IF(G678=Precios!$CP$11,Precios!$CQ$11,IF(G678=Precios!$CP$12,Precios!$CQ$12,IF(G678=Precios!$CP$13,Precios!$CQ$13,IF(G678=Precios!$CP$14,Precios!$CQ$14,IF(G678=Precios!$CP$15,Precios!$CQ$15,IF(G678=Precios!$CP$16,Precios!$CQ$16,IF(G678=Precios!$CP$17,Precios!$CQ$17,IF(G678=Precios!$CP$18,Precios!$CQ$18,0)))))))))))))))</f>
        <v>0</v>
      </c>
      <c r="J678" s="32"/>
      <c r="K678" s="82">
        <f>IF(J678=1,I678,IF(J678=2,I678*(1-Precios!$CT$3),0))</f>
        <v>0</v>
      </c>
      <c r="L678" s="82">
        <f t="shared" si="70"/>
        <v>0</v>
      </c>
      <c r="M678" s="33"/>
      <c r="N678" s="28"/>
      <c r="O678" s="28"/>
      <c r="P678" s="28"/>
      <c r="Q678" s="28"/>
      <c r="R678" s="28"/>
      <c r="S678" s="96"/>
    </row>
    <row r="679" spans="1:19" ht="15.75" thickBot="1" x14ac:dyDescent="0.3">
      <c r="A679" s="97"/>
      <c r="B679" s="100"/>
      <c r="C679" s="98"/>
      <c r="D679" s="111"/>
      <c r="E679" s="111"/>
      <c r="F679" s="111"/>
      <c r="G679" s="100"/>
      <c r="H679" s="99"/>
      <c r="I679" s="158">
        <f>IF(G679=Precios!$CP$4,Precios!$CQ$4,IF(G679=Precios!$CP$5,Precios!$CQ$5,IF(G679=Precios!$CP$6,Precios!$CQ$6,IF(G679=Precios!$CP$7,Precios!$CQ$7,IF(G679=Precios!$CP$8,Precios!$CQ$8,IF(G679=Precios!$CP$9,Precios!$CQ$9,IF(G679=Precios!$CP$10,Precios!$CQ$10,IF(G679=Precios!$CP$11,Precios!$CQ$11,IF(G679=Precios!$CP$12,Precios!$CQ$12,IF(G679=Precios!$CP$13,Precios!$CQ$13,IF(G679=Precios!$CP$14,Precios!$CQ$14,IF(G679=Precios!$CP$15,Precios!$CQ$15,IF(G679=Precios!$CP$16,Precios!$CQ$16,IF(G679=Precios!$CP$17,Precios!$CQ$17,IF(G679=Precios!$CP$18,Precios!$CQ$18,0)))))))))))))))</f>
        <v>0</v>
      </c>
      <c r="J679" s="100"/>
      <c r="K679" s="101">
        <f>IF(J679=1,I679,IF(J679=2,I679*(1-Precios!$CT$3),0))</f>
        <v>0</v>
      </c>
      <c r="L679" s="101">
        <f t="shared" si="70"/>
        <v>0</v>
      </c>
      <c r="M679" s="102"/>
      <c r="N679" s="103"/>
      <c r="O679" s="103"/>
      <c r="P679" s="103"/>
      <c r="Q679" s="103"/>
      <c r="R679" s="103"/>
      <c r="S679" s="104"/>
    </row>
    <row r="680" spans="1:19" s="19" customFormat="1" x14ac:dyDescent="0.25">
      <c r="A680" s="105" t="s">
        <v>91</v>
      </c>
      <c r="B680" s="56">
        <f>COUNT(B620:B679)</f>
        <v>5</v>
      </c>
      <c r="C680" s="106"/>
      <c r="D680" s="106"/>
      <c r="E680" s="106"/>
      <c r="F680" s="106"/>
      <c r="G680" s="56"/>
      <c r="H680" s="56">
        <f>+SUM(H620:H679)</f>
        <v>32</v>
      </c>
      <c r="I680" s="160"/>
      <c r="J680" s="56"/>
      <c r="K680" s="55"/>
      <c r="L680" s="55"/>
      <c r="M680" s="55">
        <f t="shared" ref="M680:S680" si="75">SUM(M620:M679)</f>
        <v>14399.736842105263</v>
      </c>
      <c r="N680" s="55">
        <f t="shared" si="75"/>
        <v>122.78315789473685</v>
      </c>
      <c r="O680" s="55">
        <f t="shared" si="75"/>
        <v>14276.953684210526</v>
      </c>
      <c r="P680" s="55">
        <f t="shared" si="75"/>
        <v>200</v>
      </c>
      <c r="Q680" s="55">
        <f t="shared" si="75"/>
        <v>14076.953684210526</v>
      </c>
      <c r="R680" s="55">
        <f t="shared" si="75"/>
        <v>9105</v>
      </c>
      <c r="S680" s="55">
        <f t="shared" si="75"/>
        <v>4971.9536842105263</v>
      </c>
    </row>
    <row r="681" spans="1:19" s="37" customFormat="1" ht="15.75" thickBot="1" x14ac:dyDescent="0.3">
      <c r="A681" s="62" t="s">
        <v>80</v>
      </c>
      <c r="B681" s="48">
        <f>+B619+B680</f>
        <v>55</v>
      </c>
      <c r="C681" s="49"/>
      <c r="D681" s="49"/>
      <c r="E681" s="49"/>
      <c r="F681" s="108"/>
      <c r="G681" s="120"/>
      <c r="H681" s="81">
        <f>+H619+H680</f>
        <v>203</v>
      </c>
      <c r="I681" s="159"/>
      <c r="J681" s="81"/>
      <c r="K681" s="146"/>
      <c r="L681" s="35"/>
      <c r="M681" s="114">
        <f t="shared" ref="M681:S681" si="76">+M619+M680</f>
        <v>87257.631578947374</v>
      </c>
      <c r="N681" s="114">
        <f t="shared" si="76"/>
        <v>719.4484210526316</v>
      </c>
      <c r="O681" s="114">
        <f t="shared" si="76"/>
        <v>86538.183157894746</v>
      </c>
      <c r="P681" s="114">
        <f t="shared" si="76"/>
        <v>700</v>
      </c>
      <c r="Q681" s="114">
        <f t="shared" si="76"/>
        <v>85838.183157894746</v>
      </c>
      <c r="R681" s="114">
        <f t="shared" si="76"/>
        <v>56705</v>
      </c>
      <c r="S681" s="114">
        <f t="shared" si="76"/>
        <v>29133.183157894739</v>
      </c>
    </row>
    <row r="682" spans="1:19" x14ac:dyDescent="0.25">
      <c r="A682" s="84">
        <v>43803</v>
      </c>
      <c r="B682" s="87">
        <v>156</v>
      </c>
      <c r="C682" s="85" t="s">
        <v>169</v>
      </c>
      <c r="D682" s="109" t="s">
        <v>105</v>
      </c>
      <c r="E682" s="109" t="s">
        <v>106</v>
      </c>
      <c r="F682" s="109" t="s">
        <v>107</v>
      </c>
      <c r="G682" s="87">
        <v>102</v>
      </c>
      <c r="H682" s="86">
        <v>3</v>
      </c>
      <c r="I682" s="156">
        <f>IF(G682=Precios!$CY$4,Precios!$CZ$4,IF(G682=Precios!$CY$5,Precios!$CZ$5,IF(G682=Precios!$CY$6,Precios!$CZ$6,IF(G682=Precios!$CY$7,Precios!$CZ$7,IF(G682=Precios!$CY$8,Precios!$CZ$8,IF(G682=Precios!$CY$9,Precios!$CZ$9,IF(G682=Precios!$CY$10,Precios!$CZ$10,IF(G682=Precios!$CY$11,Precios!$CZ$11,IF(G682=Precios!$CY$12,Precios!$CZ$12,IF(G682=Precios!$CY$13,Precios!$CZ$13,IF(G682=Precios!$CY$14,Precios!$CZ$14,IF(G682=Precios!$CY$15,Precios!$CZ$15,IF(G682=Precios!$CY$16,Precios!$CZ$16,IF(G682=Precios!$CY$17,Precios!$CZ$17,IF(G682=Precios!$CY$18,Precios!$CZ$18,0)))))))))))))))</f>
        <v>378.94736842105266</v>
      </c>
      <c r="J682" s="87">
        <v>1</v>
      </c>
      <c r="K682" s="88">
        <f>IF(J682=1,I682,IF(J682=2,I682*(1-Precios!$DC$3),0))</f>
        <v>378.94736842105266</v>
      </c>
      <c r="L682" s="88">
        <f t="shared" ref="L682:L741" si="77">+H682*K682</f>
        <v>1136.8421052631579</v>
      </c>
      <c r="M682" s="89">
        <f>+SUM(L682:L684)</f>
        <v>3821.0526315789475</v>
      </c>
      <c r="N682" s="90">
        <f>IF(J682=1,(+M682*Precios!$DA$3),0)</f>
        <v>92.087368421052631</v>
      </c>
      <c r="O682" s="91">
        <f>+M682-N682</f>
        <v>3728.9652631578947</v>
      </c>
      <c r="P682" s="92"/>
      <c r="Q682" s="93">
        <f>+O682-P682</f>
        <v>3728.9652631578947</v>
      </c>
      <c r="R682" s="94">
        <f>IF(J682=1,0,Q682)</f>
        <v>0</v>
      </c>
      <c r="S682" s="145">
        <f>IF(J682=2,0,Q682)</f>
        <v>3728.9652631578947</v>
      </c>
    </row>
    <row r="683" spans="1:19" x14ac:dyDescent="0.25">
      <c r="A683" s="95"/>
      <c r="B683" s="32"/>
      <c r="C683" s="26"/>
      <c r="D683" s="110"/>
      <c r="E683" s="110"/>
      <c r="F683" s="110"/>
      <c r="G683" s="32">
        <v>101</v>
      </c>
      <c r="H683" s="34">
        <v>3</v>
      </c>
      <c r="I683" s="157">
        <f>IF(G683=Precios!$CY$4,Precios!$CZ$4,IF(G683=Precios!$CY$5,Precios!$CZ$5,IF(G683=Precios!$CY$6,Precios!$CZ$6,IF(G683=Precios!$CY$7,Precios!$CZ$7,IF(G683=Precios!$CY$8,Precios!$CZ$8,IF(G683=Precios!$CY$9,Precios!$CZ$9,IF(G683=Precios!$CY$10,Precios!$CZ$10,IF(G683=Precios!$CY$11,Precios!$CZ$11,IF(G683=Precios!$CY$12,Precios!$CZ$12,IF(G683=Precios!$CY$13,Precios!$CZ$13,IF(G683=Precios!$CY$14,Precios!$CZ$14,IF(G683=Precios!$CY$15,Precios!$CZ$15,IF(G683=Precios!$CY$16,Precios!$CZ$16,IF(G683=Precios!$CY$17,Precios!$CZ$17,IF(G683=Precios!$CY$18,Precios!$CZ$18,0)))))))))))))))</f>
        <v>252.63157894736844</v>
      </c>
      <c r="J683" s="32">
        <v>1</v>
      </c>
      <c r="K683" s="82">
        <f>IF(J683=1,I683,IF(J683=2,I683*(1-Precios!$DC$3),0))</f>
        <v>252.63157894736844</v>
      </c>
      <c r="L683" s="82">
        <f t="shared" si="77"/>
        <v>757.89473684210532</v>
      </c>
      <c r="M683" s="33"/>
      <c r="N683" s="28"/>
      <c r="O683" s="28"/>
      <c r="P683" s="28"/>
      <c r="Q683" s="28"/>
      <c r="R683" s="28"/>
      <c r="S683" s="96"/>
    </row>
    <row r="684" spans="1:19" ht="15.75" thickBot="1" x14ac:dyDescent="0.3">
      <c r="A684" s="97"/>
      <c r="B684" s="100"/>
      <c r="C684" s="98"/>
      <c r="D684" s="111"/>
      <c r="E684" s="111"/>
      <c r="F684" s="111"/>
      <c r="G684" s="100">
        <v>104</v>
      </c>
      <c r="H684" s="99">
        <v>3</v>
      </c>
      <c r="I684" s="158">
        <f>IF(G684=Precios!$CY$4,Precios!$CZ$4,IF(G684=Precios!$CY$5,Precios!$CZ$5,IF(G684=Precios!$CY$6,Precios!$CZ$6,IF(G684=Precios!$CY$7,Precios!$CZ$7,IF(G684=Precios!$CY$8,Precios!$CZ$8,IF(G684=Precios!$CY$9,Precios!$CZ$9,IF(G684=Precios!$CY$10,Precios!$CZ$10,IF(G684=Precios!$CY$11,Precios!$CZ$11,IF(G684=Precios!$CY$12,Precios!$CZ$12,IF(G684=Precios!$CY$13,Precios!$CZ$13,IF(G684=Precios!$CY$14,Precios!$CZ$14,IF(G684=Precios!$CY$15,Precios!$CZ$15,IF(G684=Precios!$CY$16,Precios!$CZ$16,IF(G684=Precios!$CY$17,Precios!$CZ$17,IF(G684=Precios!$CY$18,Precios!$CZ$18,0)))))))))))))))</f>
        <v>642.1052631578948</v>
      </c>
      <c r="J684" s="100">
        <v>1</v>
      </c>
      <c r="K684" s="101">
        <f>IF(J684=1,I684,IF(J684=2,I684*(1-Precios!$DC$3),0))</f>
        <v>642.1052631578948</v>
      </c>
      <c r="L684" s="101">
        <f t="shared" si="77"/>
        <v>1926.3157894736844</v>
      </c>
      <c r="M684" s="102"/>
      <c r="N684" s="103"/>
      <c r="O684" s="103"/>
      <c r="P684" s="103"/>
      <c r="Q684" s="103"/>
      <c r="R684" s="103"/>
      <c r="S684" s="104"/>
    </row>
    <row r="685" spans="1:19" x14ac:dyDescent="0.25">
      <c r="A685" s="84">
        <v>43808</v>
      </c>
      <c r="B685" s="87">
        <v>157</v>
      </c>
      <c r="C685" s="85" t="s">
        <v>170</v>
      </c>
      <c r="D685" s="123" t="s">
        <v>109</v>
      </c>
      <c r="E685" s="123" t="s">
        <v>110</v>
      </c>
      <c r="F685" s="123" t="s">
        <v>107</v>
      </c>
      <c r="G685" s="83">
        <v>101</v>
      </c>
      <c r="H685" s="124">
        <v>3</v>
      </c>
      <c r="I685" s="156">
        <f>IF(G685=Precios!$CY$4,Precios!$CZ$4,IF(G685=Precios!$CY$5,Precios!$CZ$5,IF(G685=Precios!$CY$6,Precios!$CZ$6,IF(G685=Precios!$CY$7,Precios!$CZ$7,IF(G685=Precios!$CY$8,Precios!$CZ$8,IF(G685=Precios!$CY$9,Precios!$CZ$9,IF(G685=Precios!$CY$10,Precios!$CZ$10,IF(G685=Precios!$CY$11,Precios!$CZ$11,IF(G685=Precios!$CY$12,Precios!$CZ$12,IF(G685=Precios!$CY$13,Precios!$CZ$13,IF(G685=Precios!$CY$14,Precios!$CZ$14,IF(G685=Precios!$CY$15,Precios!$CZ$15,IF(G685=Precios!$CY$16,Precios!$CZ$16,IF(G685=Precios!$CY$17,Precios!$CZ$17,IF(G685=Precios!$CY$18,Precios!$CZ$18,0)))))))))))))))</f>
        <v>252.63157894736844</v>
      </c>
      <c r="J685" s="83">
        <v>2</v>
      </c>
      <c r="K685" s="88">
        <f>IF(J685=1,I685,IF(J685=2,I685*(1-Precios!$DC$3),0))</f>
        <v>240</v>
      </c>
      <c r="L685" s="88">
        <f t="shared" si="77"/>
        <v>720</v>
      </c>
      <c r="M685" s="89">
        <f>+SUM(L685:L687)</f>
        <v>3630</v>
      </c>
      <c r="N685" s="90">
        <f>IF(J685=1,(+M685*Precios!$DA$3),0)</f>
        <v>0</v>
      </c>
      <c r="O685" s="91">
        <f>+M685-N685</f>
        <v>3630</v>
      </c>
      <c r="P685" s="92"/>
      <c r="Q685" s="93">
        <f>+O685-P685</f>
        <v>3630</v>
      </c>
      <c r="R685" s="94">
        <f>IF(J685=1,0,Q685)</f>
        <v>3630</v>
      </c>
      <c r="S685" s="145">
        <f>IF(J685=2,0,Q685)</f>
        <v>0</v>
      </c>
    </row>
    <row r="686" spans="1:19" x14ac:dyDescent="0.25">
      <c r="A686" s="95"/>
      <c r="B686" s="32"/>
      <c r="C686" s="26"/>
      <c r="D686" s="110"/>
      <c r="E686" s="110"/>
      <c r="F686" s="110"/>
      <c r="G686" s="32">
        <v>102</v>
      </c>
      <c r="H686" s="34">
        <v>3</v>
      </c>
      <c r="I686" s="157">
        <f>IF(G686=Precios!$CY$4,Precios!$CZ$4,IF(G686=Precios!$CY$5,Precios!$CZ$5,IF(G686=Precios!$CY$6,Precios!$CZ$6,IF(G686=Precios!$CY$7,Precios!$CZ$7,IF(G686=Precios!$CY$8,Precios!$CZ$8,IF(G686=Precios!$CY$9,Precios!$CZ$9,IF(G686=Precios!$CY$10,Precios!$CZ$10,IF(G686=Precios!$CY$11,Precios!$CZ$11,IF(G686=Precios!$CY$12,Precios!$CZ$12,IF(G686=Precios!$CY$13,Precios!$CZ$13,IF(G686=Precios!$CY$14,Precios!$CZ$14,IF(G686=Precios!$CY$15,Precios!$CZ$15,IF(G686=Precios!$CY$16,Precios!$CZ$16,IF(G686=Precios!$CY$17,Precios!$CZ$17,IF(G686=Precios!$CY$18,Precios!$CZ$18,0)))))))))))))))</f>
        <v>378.94736842105266</v>
      </c>
      <c r="J686" s="32">
        <v>2</v>
      </c>
      <c r="K686" s="82">
        <f>IF(J686=1,I686,IF(J686=2,I686*(1-Precios!$DC$3),0))</f>
        <v>360</v>
      </c>
      <c r="L686" s="82">
        <f t="shared" si="77"/>
        <v>1080</v>
      </c>
      <c r="M686" s="33"/>
      <c r="N686" s="28"/>
      <c r="O686" s="28"/>
      <c r="P686" s="28"/>
      <c r="Q686" s="28"/>
      <c r="R686" s="28"/>
      <c r="S686" s="96"/>
    </row>
    <row r="687" spans="1:19" ht="15.75" thickBot="1" x14ac:dyDescent="0.3">
      <c r="A687" s="97"/>
      <c r="B687" s="100"/>
      <c r="C687" s="98"/>
      <c r="D687" s="118"/>
      <c r="E687" s="118"/>
      <c r="F687" s="118"/>
      <c r="G687" s="116">
        <v>104</v>
      </c>
      <c r="H687" s="119">
        <v>3</v>
      </c>
      <c r="I687" s="158">
        <f>IF(G687=Precios!$CY$4,Precios!$CZ$4,IF(G687=Precios!$CY$5,Precios!$CZ$5,IF(G687=Precios!$CY$6,Precios!$CZ$6,IF(G687=Precios!$CY$7,Precios!$CZ$7,IF(G687=Precios!$CY$8,Precios!$CZ$8,IF(G687=Precios!$CY$9,Precios!$CZ$9,IF(G687=Precios!$CY$10,Precios!$CZ$10,IF(G687=Precios!$CY$11,Precios!$CZ$11,IF(G687=Precios!$CY$12,Precios!$CZ$12,IF(G687=Precios!$CY$13,Precios!$CZ$13,IF(G687=Precios!$CY$14,Precios!$CZ$14,IF(G687=Precios!$CY$15,Precios!$CZ$15,IF(G687=Precios!$CY$16,Precios!$CZ$16,IF(G687=Precios!$CY$17,Precios!$CZ$17,IF(G687=Precios!$CY$18,Precios!$CZ$18,0)))))))))))))))</f>
        <v>642.1052631578948</v>
      </c>
      <c r="J687" s="116">
        <v>2</v>
      </c>
      <c r="K687" s="101">
        <f>IF(J687=1,I687,IF(J687=2,I687*(1-Precios!$DC$3),0))</f>
        <v>610</v>
      </c>
      <c r="L687" s="101">
        <f t="shared" si="77"/>
        <v>1830</v>
      </c>
      <c r="M687" s="102"/>
      <c r="N687" s="103"/>
      <c r="O687" s="103"/>
      <c r="P687" s="103"/>
      <c r="Q687" s="28"/>
      <c r="R687" s="103"/>
      <c r="S687" s="104"/>
    </row>
    <row r="688" spans="1:19" x14ac:dyDescent="0.25">
      <c r="A688" s="121">
        <v>43814</v>
      </c>
      <c r="B688" s="83">
        <v>158</v>
      </c>
      <c r="C688" s="122" t="s">
        <v>171</v>
      </c>
      <c r="D688" s="109" t="s">
        <v>111</v>
      </c>
      <c r="E688" s="109" t="s">
        <v>112</v>
      </c>
      <c r="F688" s="109" t="s">
        <v>107</v>
      </c>
      <c r="G688" s="87">
        <v>104</v>
      </c>
      <c r="H688" s="86">
        <v>3</v>
      </c>
      <c r="I688" s="156">
        <f>IF(G688=Precios!$CY$4,Precios!$CZ$4,IF(G688=Precios!$CY$5,Precios!$CZ$5,IF(G688=Precios!$CY$6,Precios!$CZ$6,IF(G688=Precios!$CY$7,Precios!$CZ$7,IF(G688=Precios!$CY$8,Precios!$CZ$8,IF(G688=Precios!$CY$9,Precios!$CZ$9,IF(G688=Precios!$CY$10,Precios!$CZ$10,IF(G688=Precios!$CY$11,Precios!$CZ$11,IF(G688=Precios!$CY$12,Precios!$CZ$12,IF(G688=Precios!$CY$13,Precios!$CZ$13,IF(G688=Precios!$CY$14,Precios!$CZ$14,IF(G688=Precios!$CY$15,Precios!$CZ$15,IF(G688=Precios!$CY$16,Precios!$CZ$16,IF(G688=Precios!$CY$17,Precios!$CZ$17,IF(G688=Precios!$CY$18,Precios!$CZ$18,0)))))))))))))))</f>
        <v>642.1052631578948</v>
      </c>
      <c r="J688" s="87">
        <v>1</v>
      </c>
      <c r="K688" s="140">
        <f>IF(J688=1,I688,IF(J688=2,I688*(1-Precios!$DC$3),0))</f>
        <v>642.1052631578948</v>
      </c>
      <c r="L688" s="140">
        <f t="shared" si="77"/>
        <v>1926.3157894736844</v>
      </c>
      <c r="M688" s="141">
        <f>+SUM(L688:L690)</f>
        <v>3821.052631578948</v>
      </c>
      <c r="N688" s="142">
        <f>IF(J688=1,(+M688*Precios!$DA$3),0)</f>
        <v>92.087368421052645</v>
      </c>
      <c r="O688" s="143">
        <f>+M688-N688</f>
        <v>3728.9652631578952</v>
      </c>
      <c r="P688" s="27"/>
      <c r="Q688" s="93">
        <f>+O688-P688</f>
        <v>3728.9652631578952</v>
      </c>
      <c r="R688" s="144">
        <f>IF(J688=1,0,Q688)</f>
        <v>0</v>
      </c>
      <c r="S688" s="153">
        <f>IF(J688=2,0,Q688)</f>
        <v>3728.9652631578952</v>
      </c>
    </row>
    <row r="689" spans="1:19" x14ac:dyDescent="0.25">
      <c r="A689" s="95"/>
      <c r="B689" s="32"/>
      <c r="C689" s="26"/>
      <c r="D689" s="110"/>
      <c r="E689" s="110"/>
      <c r="F689" s="110"/>
      <c r="G689" s="32">
        <v>102</v>
      </c>
      <c r="H689" s="34">
        <v>3</v>
      </c>
      <c r="I689" s="157">
        <f>IF(G689=Precios!$CY$4,Precios!$CZ$4,IF(G689=Precios!$CY$5,Precios!$CZ$5,IF(G689=Precios!$CY$6,Precios!$CZ$6,IF(G689=Precios!$CY$7,Precios!$CZ$7,IF(G689=Precios!$CY$8,Precios!$CZ$8,IF(G689=Precios!$CY$9,Precios!$CZ$9,IF(G689=Precios!$CY$10,Precios!$CZ$10,IF(G689=Precios!$CY$11,Precios!$CZ$11,IF(G689=Precios!$CY$12,Precios!$CZ$12,IF(G689=Precios!$CY$13,Precios!$CZ$13,IF(G689=Precios!$CY$14,Precios!$CZ$14,IF(G689=Precios!$CY$15,Precios!$CZ$15,IF(G689=Precios!$CY$16,Precios!$CZ$16,IF(G689=Precios!$CY$17,Precios!$CZ$17,IF(G689=Precios!$CY$18,Precios!$CZ$18,0)))))))))))))))</f>
        <v>378.94736842105266</v>
      </c>
      <c r="J689" s="32">
        <v>1</v>
      </c>
      <c r="K689" s="82">
        <f>IF(J689=1,I689,IF(J689=2,I689*(1-Precios!$DC$3),0))</f>
        <v>378.94736842105266</v>
      </c>
      <c r="L689" s="82">
        <f t="shared" si="77"/>
        <v>1136.8421052631579</v>
      </c>
      <c r="M689" s="33"/>
      <c r="N689" s="28"/>
      <c r="O689" s="28"/>
      <c r="P689" s="28"/>
      <c r="Q689" s="28"/>
      <c r="R689" s="28"/>
      <c r="S689" s="96"/>
    </row>
    <row r="690" spans="1:19" ht="15.75" thickBot="1" x14ac:dyDescent="0.3">
      <c r="A690" s="115"/>
      <c r="B690" s="116"/>
      <c r="C690" s="117"/>
      <c r="D690" s="111"/>
      <c r="E690" s="111"/>
      <c r="F690" s="111"/>
      <c r="G690" s="100">
        <v>101</v>
      </c>
      <c r="H690" s="99">
        <v>3</v>
      </c>
      <c r="I690" s="158">
        <f>IF(G690=Precios!$CY$4,Precios!$CZ$4,IF(G690=Precios!$CY$5,Precios!$CZ$5,IF(G690=Precios!$CY$6,Precios!$CZ$6,IF(G690=Precios!$CY$7,Precios!$CZ$7,IF(G690=Precios!$CY$8,Precios!$CZ$8,IF(G690=Precios!$CY$9,Precios!$CZ$9,IF(G690=Precios!$CY$10,Precios!$CZ$10,IF(G690=Precios!$CY$11,Precios!$CZ$11,IF(G690=Precios!$CY$12,Precios!$CZ$12,IF(G690=Precios!$CY$13,Precios!$CZ$13,IF(G690=Precios!$CY$14,Precios!$CZ$14,IF(G690=Precios!$CY$15,Precios!$CZ$15,IF(G690=Precios!$CY$16,Precios!$CZ$16,IF(G690=Precios!$CY$17,Precios!$CZ$17,IF(G690=Precios!$CY$18,Precios!$CZ$18,0)))))))))))))))</f>
        <v>252.63157894736844</v>
      </c>
      <c r="J690" s="100">
        <v>1</v>
      </c>
      <c r="K690" s="147">
        <f>IF(J690=1,I690,IF(J690=2,I690*(1-Precios!$DC$3),0))</f>
        <v>252.63157894736844</v>
      </c>
      <c r="L690" s="147">
        <f t="shared" si="77"/>
        <v>757.89473684210532</v>
      </c>
      <c r="M690" s="33"/>
      <c r="N690" s="28"/>
      <c r="O690" s="28"/>
      <c r="P690" s="28"/>
      <c r="Q690" s="103"/>
      <c r="R690" s="28"/>
      <c r="S690" s="96"/>
    </row>
    <row r="691" spans="1:19" x14ac:dyDescent="0.25">
      <c r="A691" s="84">
        <v>43821</v>
      </c>
      <c r="B691" s="87">
        <v>159</v>
      </c>
      <c r="C691" s="85" t="s">
        <v>172</v>
      </c>
      <c r="D691" s="123" t="s">
        <v>115</v>
      </c>
      <c r="E691" s="123" t="s">
        <v>116</v>
      </c>
      <c r="F691" s="123" t="s">
        <v>107</v>
      </c>
      <c r="G691" s="83">
        <v>105</v>
      </c>
      <c r="H691" s="124">
        <v>3</v>
      </c>
      <c r="I691" s="156">
        <f>IF(G691=Precios!$CY$4,Precios!$CZ$4,IF(G691=Precios!$CY$5,Precios!$CZ$5,IF(G691=Precios!$CY$6,Precios!$CZ$6,IF(G691=Precios!$CY$7,Precios!$CZ$7,IF(G691=Precios!$CY$8,Precios!$CZ$8,IF(G691=Precios!$CY$9,Precios!$CZ$9,IF(G691=Precios!$CY$10,Precios!$CZ$10,IF(G691=Precios!$CY$11,Precios!$CZ$11,IF(G691=Precios!$CY$12,Precios!$CZ$12,IF(G691=Precios!$CY$13,Precios!$CZ$13,IF(G691=Precios!$CY$14,Precios!$CZ$14,IF(G691=Precios!$CY$15,Precios!$CZ$15,IF(G691=Precios!$CY$16,Precios!$CZ$16,IF(G691=Precios!$CY$17,Precios!$CZ$17,IF(G691=Precios!$CY$18,Precios!$CZ$18,0)))))))))))))))</f>
        <v>763.1578947368422</v>
      </c>
      <c r="J691" s="83">
        <v>2</v>
      </c>
      <c r="K691" s="88">
        <f>IF(J691=1,I691,IF(J691=2,I691*(1-Precios!$DC$3),0))</f>
        <v>725</v>
      </c>
      <c r="L691" s="88">
        <f t="shared" si="77"/>
        <v>2175</v>
      </c>
      <c r="M691" s="89">
        <f>+SUM(L691:L693)</f>
        <v>4350</v>
      </c>
      <c r="N691" s="90">
        <f>IF(J691=1,(+M691*Precios!$DA$3),0)</f>
        <v>0</v>
      </c>
      <c r="O691" s="91">
        <f>+M691-N691</f>
        <v>4350</v>
      </c>
      <c r="P691" s="92"/>
      <c r="Q691" s="93">
        <f>+O691-P691</f>
        <v>4350</v>
      </c>
      <c r="R691" s="94">
        <f>IF(J691=1,0,Q691)</f>
        <v>4350</v>
      </c>
      <c r="S691" s="145">
        <f>IF(J691=2,0,Q691)</f>
        <v>0</v>
      </c>
    </row>
    <row r="692" spans="1:19" x14ac:dyDescent="0.25">
      <c r="A692" s="95"/>
      <c r="B692" s="32"/>
      <c r="C692" s="26"/>
      <c r="D692" s="110"/>
      <c r="E692" s="110"/>
      <c r="F692" s="110"/>
      <c r="G692" s="32">
        <v>101</v>
      </c>
      <c r="H692" s="34">
        <v>3</v>
      </c>
      <c r="I692" s="157">
        <f>IF(G692=Precios!$CY$4,Precios!$CZ$4,IF(G692=Precios!$CY$5,Precios!$CZ$5,IF(G692=Precios!$CY$6,Precios!$CZ$6,IF(G692=Precios!$CY$7,Precios!$CZ$7,IF(G692=Precios!$CY$8,Precios!$CZ$8,IF(G692=Precios!$CY$9,Precios!$CZ$9,IF(G692=Precios!$CY$10,Precios!$CZ$10,IF(G692=Precios!$CY$11,Precios!$CZ$11,IF(G692=Precios!$CY$12,Precios!$CZ$12,IF(G692=Precios!$CY$13,Precios!$CZ$13,IF(G692=Precios!$CY$14,Precios!$CZ$14,IF(G692=Precios!$CY$15,Precios!$CZ$15,IF(G692=Precios!$CY$16,Precios!$CZ$16,IF(G692=Precios!$CY$17,Precios!$CZ$17,IF(G692=Precios!$CY$18,Precios!$CZ$18,0)))))))))))))))</f>
        <v>252.63157894736844</v>
      </c>
      <c r="J692" s="32">
        <v>2</v>
      </c>
      <c r="K692" s="82">
        <f>IF(J692=1,I692,IF(J692=2,I692*(1-Precios!$DC$3),0))</f>
        <v>240</v>
      </c>
      <c r="L692" s="82">
        <f t="shared" si="77"/>
        <v>720</v>
      </c>
      <c r="M692" s="33"/>
      <c r="N692" s="28"/>
      <c r="O692" s="28"/>
      <c r="P692" s="28"/>
      <c r="Q692" s="28"/>
      <c r="R692" s="28"/>
      <c r="S692" s="96"/>
    </row>
    <row r="693" spans="1:19" ht="15.75" thickBot="1" x14ac:dyDescent="0.3">
      <c r="A693" s="97"/>
      <c r="B693" s="100"/>
      <c r="C693" s="98"/>
      <c r="D693" s="118"/>
      <c r="E693" s="118"/>
      <c r="F693" s="118"/>
      <c r="G693" s="116">
        <v>103</v>
      </c>
      <c r="H693" s="119">
        <v>3</v>
      </c>
      <c r="I693" s="158">
        <f>IF(G693=Precios!$CY$4,Precios!$CZ$4,IF(G693=Precios!$CY$5,Precios!$CZ$5,IF(G693=Precios!$CY$6,Precios!$CZ$6,IF(G693=Precios!$CY$7,Precios!$CZ$7,IF(G693=Precios!$CY$8,Precios!$CZ$8,IF(G693=Precios!$CY$9,Precios!$CZ$9,IF(G693=Precios!$CY$10,Precios!$CZ$10,IF(G693=Precios!$CY$11,Precios!$CZ$11,IF(G693=Precios!$CY$12,Precios!$CZ$12,IF(G693=Precios!$CY$13,Precios!$CZ$13,IF(G693=Precios!$CY$14,Precios!$CZ$14,IF(G693=Precios!$CY$15,Precios!$CZ$15,IF(G693=Precios!$CY$16,Precios!$CZ$16,IF(G693=Precios!$CY$17,Precios!$CZ$17,IF(G693=Precios!$CY$18,Precios!$CZ$18,0)))))))))))))))</f>
        <v>510.5263157894737</v>
      </c>
      <c r="J693" s="116">
        <v>2</v>
      </c>
      <c r="K693" s="101">
        <f>IF(J693=1,I693,IF(J693=2,I693*(1-Precios!$DC$3),0))</f>
        <v>485</v>
      </c>
      <c r="L693" s="101">
        <f t="shared" si="77"/>
        <v>1455</v>
      </c>
      <c r="M693" s="102"/>
      <c r="N693" s="103"/>
      <c r="O693" s="103"/>
      <c r="P693" s="103"/>
      <c r="Q693" s="28"/>
      <c r="R693" s="103"/>
      <c r="S693" s="104"/>
    </row>
    <row r="694" spans="1:19" x14ac:dyDescent="0.25">
      <c r="A694" s="84">
        <v>43822</v>
      </c>
      <c r="B694" s="87">
        <v>160</v>
      </c>
      <c r="C694" s="85" t="s">
        <v>173</v>
      </c>
      <c r="D694" s="109" t="s">
        <v>118</v>
      </c>
      <c r="E694" s="109" t="s">
        <v>106</v>
      </c>
      <c r="F694" s="109" t="s">
        <v>107</v>
      </c>
      <c r="G694" s="87">
        <v>105</v>
      </c>
      <c r="H694" s="86">
        <v>3</v>
      </c>
      <c r="I694" s="156">
        <f>IF(G694=Precios!$CY$4,Precios!$CZ$4,IF(G694=Precios!$CY$5,Precios!$CZ$5,IF(G694=Precios!$CY$6,Precios!$CZ$6,IF(G694=Precios!$CY$7,Precios!$CZ$7,IF(G694=Precios!$CY$8,Precios!$CZ$8,IF(G694=Precios!$CY$9,Precios!$CZ$9,IF(G694=Precios!$CY$10,Precios!$CZ$10,IF(G694=Precios!$CY$11,Precios!$CZ$11,IF(G694=Precios!$CY$12,Precios!$CZ$12,IF(G694=Precios!$CY$13,Precios!$CZ$13,IF(G694=Precios!$CY$14,Precios!$CZ$14,IF(G694=Precios!$CY$15,Precios!$CZ$15,IF(G694=Precios!$CY$16,Precios!$CZ$16,IF(G694=Precios!$CY$17,Precios!$CZ$17,IF(G694=Precios!$CY$18,Precios!$CZ$18,0)))))))))))))))</f>
        <v>763.1578947368422</v>
      </c>
      <c r="J694" s="87">
        <v>2</v>
      </c>
      <c r="K694" s="88">
        <f>IF(J694=1,I694,IF(J694=2,I694*(1-Precios!$DC$3),0))</f>
        <v>725</v>
      </c>
      <c r="L694" s="88">
        <f t="shared" ref="L694:L738" si="78">+H694*K694</f>
        <v>2175</v>
      </c>
      <c r="M694" s="89">
        <f>+SUM(L694:L696)</f>
        <v>4710</v>
      </c>
      <c r="N694" s="90">
        <f>IF(J694=1,(+M694*Precios!$DA$3),0)</f>
        <v>0</v>
      </c>
      <c r="O694" s="91">
        <f>+M694-N694</f>
        <v>4710</v>
      </c>
      <c r="P694" s="92"/>
      <c r="Q694" s="93">
        <f>+O694-P694</f>
        <v>4710</v>
      </c>
      <c r="R694" s="94">
        <f>IF(J694=1,0,Q694)</f>
        <v>4710</v>
      </c>
      <c r="S694" s="145">
        <f>IF(J694=2,0,Q694)</f>
        <v>0</v>
      </c>
    </row>
    <row r="695" spans="1:19" x14ac:dyDescent="0.25">
      <c r="A695" s="95"/>
      <c r="B695" s="32"/>
      <c r="C695" s="26"/>
      <c r="D695" s="110"/>
      <c r="E695" s="110"/>
      <c r="F695" s="110"/>
      <c r="G695" s="32">
        <v>103</v>
      </c>
      <c r="H695" s="34">
        <v>3</v>
      </c>
      <c r="I695" s="157">
        <f>IF(G695=Precios!$CY$4,Precios!$CZ$4,IF(G695=Precios!$CY$5,Precios!$CZ$5,IF(G695=Precios!$CY$6,Precios!$CZ$6,IF(G695=Precios!$CY$7,Precios!$CZ$7,IF(G695=Precios!$CY$8,Precios!$CZ$8,IF(G695=Precios!$CY$9,Precios!$CZ$9,IF(G695=Precios!$CY$10,Precios!$CZ$10,IF(G695=Precios!$CY$11,Precios!$CZ$11,IF(G695=Precios!$CY$12,Precios!$CZ$12,IF(G695=Precios!$CY$13,Precios!$CZ$13,IF(G695=Precios!$CY$14,Precios!$CZ$14,IF(G695=Precios!$CY$15,Precios!$CZ$15,IF(G695=Precios!$CY$16,Precios!$CZ$16,IF(G695=Precios!$CY$17,Precios!$CZ$17,IF(G695=Precios!$CY$18,Precios!$CZ$18,0)))))))))))))))</f>
        <v>510.5263157894737</v>
      </c>
      <c r="J695" s="32">
        <v>2</v>
      </c>
      <c r="K695" s="82">
        <f>IF(J695=1,I695,IF(J695=2,I695*(1-Precios!$DC$3),0))</f>
        <v>485</v>
      </c>
      <c r="L695" s="82">
        <f t="shared" si="78"/>
        <v>1455</v>
      </c>
      <c r="M695" s="33"/>
      <c r="N695" s="28"/>
      <c r="O695" s="28"/>
      <c r="P695" s="28"/>
      <c r="Q695" s="28"/>
      <c r="R695" s="28"/>
      <c r="S695" s="96"/>
    </row>
    <row r="696" spans="1:19" ht="15.75" thickBot="1" x14ac:dyDescent="0.3">
      <c r="A696" s="97"/>
      <c r="B696" s="100"/>
      <c r="C696" s="98"/>
      <c r="D696" s="111"/>
      <c r="E696" s="111"/>
      <c r="F696" s="111"/>
      <c r="G696" s="100">
        <v>102</v>
      </c>
      <c r="H696" s="99">
        <v>3</v>
      </c>
      <c r="I696" s="158">
        <f>IF(G696=Precios!$CY$4,Precios!$CZ$4,IF(G696=Precios!$CY$5,Precios!$CZ$5,IF(G696=Precios!$CY$6,Precios!$CZ$6,IF(G696=Precios!$CY$7,Precios!$CZ$7,IF(G696=Precios!$CY$8,Precios!$CZ$8,IF(G696=Precios!$CY$9,Precios!$CZ$9,IF(G696=Precios!$CY$10,Precios!$CZ$10,IF(G696=Precios!$CY$11,Precios!$CZ$11,IF(G696=Precios!$CY$12,Precios!$CZ$12,IF(G696=Precios!$CY$13,Precios!$CZ$13,IF(G696=Precios!$CY$14,Precios!$CZ$14,IF(G696=Precios!$CY$15,Precios!$CZ$15,IF(G696=Precios!$CY$16,Precios!$CZ$16,IF(G696=Precios!$CY$17,Precios!$CZ$17,IF(G696=Precios!$CY$18,Precios!$CZ$18,0)))))))))))))))</f>
        <v>378.94736842105266</v>
      </c>
      <c r="J696" s="100">
        <v>2</v>
      </c>
      <c r="K696" s="101">
        <f>IF(J696=1,I696,IF(J696=2,I696*(1-Precios!$DC$3),0))</f>
        <v>360</v>
      </c>
      <c r="L696" s="101">
        <f t="shared" si="78"/>
        <v>1080</v>
      </c>
      <c r="M696" s="102"/>
      <c r="N696" s="103"/>
      <c r="O696" s="103"/>
      <c r="P696" s="103"/>
      <c r="Q696" s="103"/>
      <c r="R696" s="103"/>
      <c r="S696" s="104"/>
    </row>
    <row r="697" spans="1:19" x14ac:dyDescent="0.25">
      <c r="A697" s="84"/>
      <c r="B697" s="87"/>
      <c r="C697" s="85"/>
      <c r="D697" s="109"/>
      <c r="E697" s="109"/>
      <c r="F697" s="109"/>
      <c r="G697" s="87"/>
      <c r="H697" s="86"/>
      <c r="I697" s="156">
        <f>IF(G697=Precios!$CY$4,Precios!$CZ$4,IF(G697=Precios!$CY$5,Precios!$CZ$5,IF(G697=Precios!$CY$6,Precios!$CZ$6,IF(G697=Precios!$CY$7,Precios!$CZ$7,IF(G697=Precios!$CY$8,Precios!$CZ$8,IF(G697=Precios!$CY$9,Precios!$CZ$9,IF(G697=Precios!$CY$10,Precios!$CZ$10,IF(G697=Precios!$CY$11,Precios!$CZ$11,IF(G697=Precios!$CY$12,Precios!$CZ$12,IF(G697=Precios!$CY$13,Precios!$CZ$13,IF(G697=Precios!$CY$14,Precios!$CZ$14,IF(G697=Precios!$CY$15,Precios!$CZ$15,IF(G697=Precios!$CY$16,Precios!$CZ$16,IF(G697=Precios!$CY$17,Precios!$CZ$17,IF(G697=Precios!$CY$18,Precios!$CZ$18,0)))))))))))))))</f>
        <v>0</v>
      </c>
      <c r="J697" s="87"/>
      <c r="K697" s="88">
        <f>IF(J697=1,I697,IF(J697=2,I697*(1-Precios!$DC$3),0))</f>
        <v>0</v>
      </c>
      <c r="L697" s="88">
        <f t="shared" ref="L697:L708" si="79">+H697*K697</f>
        <v>0</v>
      </c>
      <c r="M697" s="89">
        <f>+SUM(L697:L699)</f>
        <v>0</v>
      </c>
      <c r="N697" s="90">
        <f>IF(J697=1,(+M697*Precios!$DA$3),0)</f>
        <v>0</v>
      </c>
      <c r="O697" s="91">
        <f>+M697-N697</f>
        <v>0</v>
      </c>
      <c r="P697" s="92"/>
      <c r="Q697" s="93">
        <f>+O697-P697</f>
        <v>0</v>
      </c>
      <c r="R697" s="94">
        <f>IF(J697=1,0,Q697)</f>
        <v>0</v>
      </c>
      <c r="S697" s="145">
        <f>IF(J697=2,0,Q697)</f>
        <v>0</v>
      </c>
    </row>
    <row r="698" spans="1:19" x14ac:dyDescent="0.25">
      <c r="A698" s="95"/>
      <c r="B698" s="32"/>
      <c r="C698" s="26"/>
      <c r="D698" s="110"/>
      <c r="E698" s="110"/>
      <c r="F698" s="110"/>
      <c r="G698" s="32"/>
      <c r="H698" s="34"/>
      <c r="I698" s="157">
        <f>IF(G698=Precios!$CY$4,Precios!$CZ$4,IF(G698=Precios!$CY$5,Precios!$CZ$5,IF(G698=Precios!$CY$6,Precios!$CZ$6,IF(G698=Precios!$CY$7,Precios!$CZ$7,IF(G698=Precios!$CY$8,Precios!$CZ$8,IF(G698=Precios!$CY$9,Precios!$CZ$9,IF(G698=Precios!$CY$10,Precios!$CZ$10,IF(G698=Precios!$CY$11,Precios!$CZ$11,IF(G698=Precios!$CY$12,Precios!$CZ$12,IF(G698=Precios!$CY$13,Precios!$CZ$13,IF(G698=Precios!$CY$14,Precios!$CZ$14,IF(G698=Precios!$CY$15,Precios!$CZ$15,IF(G698=Precios!$CY$16,Precios!$CZ$16,IF(G698=Precios!$CY$17,Precios!$CZ$17,IF(G698=Precios!$CY$18,Precios!$CZ$18,0)))))))))))))))</f>
        <v>0</v>
      </c>
      <c r="J698" s="32"/>
      <c r="K698" s="82">
        <f>IF(J698=1,I698,IF(J698=2,I698*(1-Precios!$DC$3),0))</f>
        <v>0</v>
      </c>
      <c r="L698" s="82">
        <f t="shared" si="79"/>
        <v>0</v>
      </c>
      <c r="M698" s="33"/>
      <c r="N698" s="28"/>
      <c r="O698" s="28"/>
      <c r="P698" s="28"/>
      <c r="Q698" s="28"/>
      <c r="R698" s="28"/>
      <c r="S698" s="96"/>
    </row>
    <row r="699" spans="1:19" ht="15.75" thickBot="1" x14ac:dyDescent="0.3">
      <c r="A699" s="97"/>
      <c r="B699" s="100"/>
      <c r="C699" s="98"/>
      <c r="D699" s="111"/>
      <c r="E699" s="111"/>
      <c r="F699" s="111"/>
      <c r="G699" s="100"/>
      <c r="H699" s="99"/>
      <c r="I699" s="158">
        <f>IF(G699=Precios!$CY$4,Precios!$CZ$4,IF(G699=Precios!$CY$5,Precios!$CZ$5,IF(G699=Precios!$CY$6,Precios!$CZ$6,IF(G699=Precios!$CY$7,Precios!$CZ$7,IF(G699=Precios!$CY$8,Precios!$CZ$8,IF(G699=Precios!$CY$9,Precios!$CZ$9,IF(G699=Precios!$CY$10,Precios!$CZ$10,IF(G699=Precios!$CY$11,Precios!$CZ$11,IF(G699=Precios!$CY$12,Precios!$CZ$12,IF(G699=Precios!$CY$13,Precios!$CZ$13,IF(G699=Precios!$CY$14,Precios!$CZ$14,IF(G699=Precios!$CY$15,Precios!$CZ$15,IF(G699=Precios!$CY$16,Precios!$CZ$16,IF(G699=Precios!$CY$17,Precios!$CZ$17,IF(G699=Precios!$CY$18,Precios!$CZ$18,0)))))))))))))))</f>
        <v>0</v>
      </c>
      <c r="J699" s="100"/>
      <c r="K699" s="101">
        <f>IF(J699=1,I699,IF(J699=2,I699*(1-Precios!$DC$3),0))</f>
        <v>0</v>
      </c>
      <c r="L699" s="101">
        <f t="shared" si="79"/>
        <v>0</v>
      </c>
      <c r="M699" s="102"/>
      <c r="N699" s="103"/>
      <c r="O699" s="103"/>
      <c r="P699" s="103"/>
      <c r="Q699" s="103"/>
      <c r="R699" s="103"/>
      <c r="S699" s="104"/>
    </row>
    <row r="700" spans="1:19" x14ac:dyDescent="0.25">
      <c r="A700" s="84"/>
      <c r="B700" s="87"/>
      <c r="C700" s="85"/>
      <c r="D700" s="109"/>
      <c r="E700" s="109"/>
      <c r="F700" s="109"/>
      <c r="G700" s="87"/>
      <c r="H700" s="86"/>
      <c r="I700" s="156">
        <f>IF(G700=Precios!$CY$4,Precios!$CZ$4,IF(G700=Precios!$CY$5,Precios!$CZ$5,IF(G700=Precios!$CY$6,Precios!$CZ$6,IF(G700=Precios!$CY$7,Precios!$CZ$7,IF(G700=Precios!$CY$8,Precios!$CZ$8,IF(G700=Precios!$CY$9,Precios!$CZ$9,IF(G700=Precios!$CY$10,Precios!$CZ$10,IF(G700=Precios!$CY$11,Precios!$CZ$11,IF(G700=Precios!$CY$12,Precios!$CZ$12,IF(G700=Precios!$CY$13,Precios!$CZ$13,IF(G700=Precios!$CY$14,Precios!$CZ$14,IF(G700=Precios!$CY$15,Precios!$CZ$15,IF(G700=Precios!$CY$16,Precios!$CZ$16,IF(G700=Precios!$CY$17,Precios!$CZ$17,IF(G700=Precios!$CY$18,Precios!$CZ$18,0)))))))))))))))</f>
        <v>0</v>
      </c>
      <c r="J700" s="87"/>
      <c r="K700" s="88">
        <f>IF(J700=1,I700,IF(J700=2,I700*(1-Precios!$DC$3),0))</f>
        <v>0</v>
      </c>
      <c r="L700" s="88">
        <f t="shared" si="79"/>
        <v>0</v>
      </c>
      <c r="M700" s="89">
        <f>+SUM(L700:L702)</f>
        <v>0</v>
      </c>
      <c r="N700" s="90">
        <f>IF(J700=1,(+M700*Precios!$DA$3),0)</f>
        <v>0</v>
      </c>
      <c r="O700" s="91">
        <f>+M700-N700</f>
        <v>0</v>
      </c>
      <c r="P700" s="92"/>
      <c r="Q700" s="93">
        <f>+O700-P700</f>
        <v>0</v>
      </c>
      <c r="R700" s="94">
        <f>IF(J700=1,0,Q700)</f>
        <v>0</v>
      </c>
      <c r="S700" s="145">
        <f>IF(J700=2,0,Q700)</f>
        <v>0</v>
      </c>
    </row>
    <row r="701" spans="1:19" x14ac:dyDescent="0.25">
      <c r="A701" s="95"/>
      <c r="B701" s="32"/>
      <c r="C701" s="26"/>
      <c r="D701" s="110"/>
      <c r="E701" s="110"/>
      <c r="F701" s="110"/>
      <c r="G701" s="32"/>
      <c r="H701" s="34"/>
      <c r="I701" s="157">
        <f>IF(G701=Precios!$CY$4,Precios!$CZ$4,IF(G701=Precios!$CY$5,Precios!$CZ$5,IF(G701=Precios!$CY$6,Precios!$CZ$6,IF(G701=Precios!$CY$7,Precios!$CZ$7,IF(G701=Precios!$CY$8,Precios!$CZ$8,IF(G701=Precios!$CY$9,Precios!$CZ$9,IF(G701=Precios!$CY$10,Precios!$CZ$10,IF(G701=Precios!$CY$11,Precios!$CZ$11,IF(G701=Precios!$CY$12,Precios!$CZ$12,IF(G701=Precios!$CY$13,Precios!$CZ$13,IF(G701=Precios!$CY$14,Precios!$CZ$14,IF(G701=Precios!$CY$15,Precios!$CZ$15,IF(G701=Precios!$CY$16,Precios!$CZ$16,IF(G701=Precios!$CY$17,Precios!$CZ$17,IF(G701=Precios!$CY$18,Precios!$CZ$18,0)))))))))))))))</f>
        <v>0</v>
      </c>
      <c r="J701" s="32"/>
      <c r="K701" s="82">
        <f>IF(J701=1,I701,IF(J701=2,I701*(1-Precios!$DC$3),0))</f>
        <v>0</v>
      </c>
      <c r="L701" s="82">
        <f t="shared" si="79"/>
        <v>0</v>
      </c>
      <c r="M701" s="33"/>
      <c r="N701" s="28"/>
      <c r="O701" s="28"/>
      <c r="P701" s="28"/>
      <c r="Q701" s="28"/>
      <c r="R701" s="28"/>
      <c r="S701" s="96"/>
    </row>
    <row r="702" spans="1:19" ht="15.75" thickBot="1" x14ac:dyDescent="0.3">
      <c r="A702" s="97"/>
      <c r="B702" s="100"/>
      <c r="C702" s="98"/>
      <c r="D702" s="111"/>
      <c r="E702" s="111"/>
      <c r="F702" s="111"/>
      <c r="G702" s="100"/>
      <c r="H702" s="99"/>
      <c r="I702" s="158">
        <f>IF(G702=Precios!$CY$4,Precios!$CZ$4,IF(G702=Precios!$CY$5,Precios!$CZ$5,IF(G702=Precios!$CY$6,Precios!$CZ$6,IF(G702=Precios!$CY$7,Precios!$CZ$7,IF(G702=Precios!$CY$8,Precios!$CZ$8,IF(G702=Precios!$CY$9,Precios!$CZ$9,IF(G702=Precios!$CY$10,Precios!$CZ$10,IF(G702=Precios!$CY$11,Precios!$CZ$11,IF(G702=Precios!$CY$12,Precios!$CZ$12,IF(G702=Precios!$CY$13,Precios!$CZ$13,IF(G702=Precios!$CY$14,Precios!$CZ$14,IF(G702=Precios!$CY$15,Precios!$CZ$15,IF(G702=Precios!$CY$16,Precios!$CZ$16,IF(G702=Precios!$CY$17,Precios!$CZ$17,IF(G702=Precios!$CY$18,Precios!$CZ$18,0)))))))))))))))</f>
        <v>0</v>
      </c>
      <c r="J702" s="100"/>
      <c r="K702" s="101">
        <f>IF(J702=1,I702,IF(J702=2,I702*(1-Precios!$DC$3),0))</f>
        <v>0</v>
      </c>
      <c r="L702" s="101">
        <f t="shared" si="79"/>
        <v>0</v>
      </c>
      <c r="M702" s="102"/>
      <c r="N702" s="103"/>
      <c r="O702" s="103"/>
      <c r="P702" s="103"/>
      <c r="Q702" s="103"/>
      <c r="R702" s="103"/>
      <c r="S702" s="104"/>
    </row>
    <row r="703" spans="1:19" x14ac:dyDescent="0.25">
      <c r="A703" s="84"/>
      <c r="B703" s="87"/>
      <c r="C703" s="85"/>
      <c r="D703" s="109"/>
      <c r="E703" s="109"/>
      <c r="F703" s="109"/>
      <c r="G703" s="87"/>
      <c r="H703" s="86"/>
      <c r="I703" s="156">
        <f>IF(G703=Precios!$CY$4,Precios!$CZ$4,IF(G703=Precios!$CY$5,Precios!$CZ$5,IF(G703=Precios!$CY$6,Precios!$CZ$6,IF(G703=Precios!$CY$7,Precios!$CZ$7,IF(G703=Precios!$CY$8,Precios!$CZ$8,IF(G703=Precios!$CY$9,Precios!$CZ$9,IF(G703=Precios!$CY$10,Precios!$CZ$10,IF(G703=Precios!$CY$11,Precios!$CZ$11,IF(G703=Precios!$CY$12,Precios!$CZ$12,IF(G703=Precios!$CY$13,Precios!$CZ$13,IF(G703=Precios!$CY$14,Precios!$CZ$14,IF(G703=Precios!$CY$15,Precios!$CZ$15,IF(G703=Precios!$CY$16,Precios!$CZ$16,IF(G703=Precios!$CY$17,Precios!$CZ$17,IF(G703=Precios!$CY$18,Precios!$CZ$18,0)))))))))))))))</f>
        <v>0</v>
      </c>
      <c r="J703" s="87"/>
      <c r="K703" s="88">
        <f>IF(J703=1,I703,IF(J703=2,I703*(1-Precios!$DC$3),0))</f>
        <v>0</v>
      </c>
      <c r="L703" s="88">
        <f t="shared" si="79"/>
        <v>0</v>
      </c>
      <c r="M703" s="89">
        <f>+SUM(L703:L705)</f>
        <v>0</v>
      </c>
      <c r="N703" s="90">
        <f>IF(J703=1,(+M703*Precios!$DA$3),0)</f>
        <v>0</v>
      </c>
      <c r="O703" s="91">
        <f>+M703-N703</f>
        <v>0</v>
      </c>
      <c r="P703" s="92"/>
      <c r="Q703" s="93">
        <f>+O703-P703</f>
        <v>0</v>
      </c>
      <c r="R703" s="94">
        <f>IF(J703=1,0,Q703)</f>
        <v>0</v>
      </c>
      <c r="S703" s="145">
        <f>IF(J703=2,0,Q703)</f>
        <v>0</v>
      </c>
    </row>
    <row r="704" spans="1:19" x14ac:dyDescent="0.25">
      <c r="A704" s="95"/>
      <c r="B704" s="32"/>
      <c r="C704" s="26"/>
      <c r="D704" s="110"/>
      <c r="E704" s="110"/>
      <c r="F704" s="110"/>
      <c r="G704" s="32"/>
      <c r="H704" s="34"/>
      <c r="I704" s="157">
        <f>IF(G704=Precios!$CY$4,Precios!$CZ$4,IF(G704=Precios!$CY$5,Precios!$CZ$5,IF(G704=Precios!$CY$6,Precios!$CZ$6,IF(G704=Precios!$CY$7,Precios!$CZ$7,IF(G704=Precios!$CY$8,Precios!$CZ$8,IF(G704=Precios!$CY$9,Precios!$CZ$9,IF(G704=Precios!$CY$10,Precios!$CZ$10,IF(G704=Precios!$CY$11,Precios!$CZ$11,IF(G704=Precios!$CY$12,Precios!$CZ$12,IF(G704=Precios!$CY$13,Precios!$CZ$13,IF(G704=Precios!$CY$14,Precios!$CZ$14,IF(G704=Precios!$CY$15,Precios!$CZ$15,IF(G704=Precios!$CY$16,Precios!$CZ$16,IF(G704=Precios!$CY$17,Precios!$CZ$17,IF(G704=Precios!$CY$18,Precios!$CZ$18,0)))))))))))))))</f>
        <v>0</v>
      </c>
      <c r="J704" s="32"/>
      <c r="K704" s="82">
        <f>IF(J704=1,I704,IF(J704=2,I704*(1-Precios!$DC$3),0))</f>
        <v>0</v>
      </c>
      <c r="L704" s="82">
        <f t="shared" si="79"/>
        <v>0</v>
      </c>
      <c r="M704" s="33"/>
      <c r="N704" s="28"/>
      <c r="O704" s="28"/>
      <c r="P704" s="28"/>
      <c r="Q704" s="28"/>
      <c r="R704" s="28"/>
      <c r="S704" s="96"/>
    </row>
    <row r="705" spans="1:19" ht="15.75" thickBot="1" x14ac:dyDescent="0.3">
      <c r="A705" s="97"/>
      <c r="B705" s="100"/>
      <c r="C705" s="98"/>
      <c r="D705" s="111"/>
      <c r="E705" s="111"/>
      <c r="F705" s="111"/>
      <c r="G705" s="100"/>
      <c r="H705" s="99"/>
      <c r="I705" s="158">
        <f>IF(G705=Precios!$CY$4,Precios!$CZ$4,IF(G705=Precios!$CY$5,Precios!$CZ$5,IF(G705=Precios!$CY$6,Precios!$CZ$6,IF(G705=Precios!$CY$7,Precios!$CZ$7,IF(G705=Precios!$CY$8,Precios!$CZ$8,IF(G705=Precios!$CY$9,Precios!$CZ$9,IF(G705=Precios!$CY$10,Precios!$CZ$10,IF(G705=Precios!$CY$11,Precios!$CZ$11,IF(G705=Precios!$CY$12,Precios!$CZ$12,IF(G705=Precios!$CY$13,Precios!$CZ$13,IF(G705=Precios!$CY$14,Precios!$CZ$14,IF(G705=Precios!$CY$15,Precios!$CZ$15,IF(G705=Precios!$CY$16,Precios!$CZ$16,IF(G705=Precios!$CY$17,Precios!$CZ$17,IF(G705=Precios!$CY$18,Precios!$CZ$18,0)))))))))))))))</f>
        <v>0</v>
      </c>
      <c r="J705" s="100"/>
      <c r="K705" s="101">
        <f>IF(J705=1,I705,IF(J705=2,I705*(1-Precios!$DC$3),0))</f>
        <v>0</v>
      </c>
      <c r="L705" s="101">
        <f t="shared" si="79"/>
        <v>0</v>
      </c>
      <c r="M705" s="102"/>
      <c r="N705" s="103"/>
      <c r="O705" s="103"/>
      <c r="P705" s="103"/>
      <c r="Q705" s="103"/>
      <c r="R705" s="103"/>
      <c r="S705" s="104"/>
    </row>
    <row r="706" spans="1:19" x14ac:dyDescent="0.25">
      <c r="A706" s="84"/>
      <c r="B706" s="87"/>
      <c r="C706" s="85"/>
      <c r="D706" s="109"/>
      <c r="E706" s="109"/>
      <c r="F706" s="109"/>
      <c r="G706" s="87"/>
      <c r="H706" s="86"/>
      <c r="I706" s="156">
        <f>IF(G706=Precios!$CY$4,Precios!$CZ$4,IF(G706=Precios!$CY$5,Precios!$CZ$5,IF(G706=Precios!$CY$6,Precios!$CZ$6,IF(G706=Precios!$CY$7,Precios!$CZ$7,IF(G706=Precios!$CY$8,Precios!$CZ$8,IF(G706=Precios!$CY$9,Precios!$CZ$9,IF(G706=Precios!$CY$10,Precios!$CZ$10,IF(G706=Precios!$CY$11,Precios!$CZ$11,IF(G706=Precios!$CY$12,Precios!$CZ$12,IF(G706=Precios!$CY$13,Precios!$CZ$13,IF(G706=Precios!$CY$14,Precios!$CZ$14,IF(G706=Precios!$CY$15,Precios!$CZ$15,IF(G706=Precios!$CY$16,Precios!$CZ$16,IF(G706=Precios!$CY$17,Precios!$CZ$17,IF(G706=Precios!$CY$18,Precios!$CZ$18,0)))))))))))))))</f>
        <v>0</v>
      </c>
      <c r="J706" s="87"/>
      <c r="K706" s="88">
        <f>IF(J706=1,I706,IF(J706=2,I706*(1-Precios!$DC$3),0))</f>
        <v>0</v>
      </c>
      <c r="L706" s="88">
        <f t="shared" si="79"/>
        <v>0</v>
      </c>
      <c r="M706" s="89">
        <f>+SUM(L706:L708)</f>
        <v>0</v>
      </c>
      <c r="N706" s="90">
        <f>IF(J706=1,(+M706*Precios!$DA$3),0)</f>
        <v>0</v>
      </c>
      <c r="O706" s="91">
        <f>+M706-N706</f>
        <v>0</v>
      </c>
      <c r="P706" s="92"/>
      <c r="Q706" s="93">
        <f>+O706-P706</f>
        <v>0</v>
      </c>
      <c r="R706" s="94">
        <f>IF(J706=1,0,Q706)</f>
        <v>0</v>
      </c>
      <c r="S706" s="145">
        <f>IF(J706=2,0,Q706)</f>
        <v>0</v>
      </c>
    </row>
    <row r="707" spans="1:19" x14ac:dyDescent="0.25">
      <c r="A707" s="95"/>
      <c r="B707" s="32"/>
      <c r="C707" s="26"/>
      <c r="D707" s="110"/>
      <c r="E707" s="110"/>
      <c r="F707" s="110"/>
      <c r="G707" s="32"/>
      <c r="H707" s="34"/>
      <c r="I707" s="157">
        <f>IF(G707=Precios!$CY$4,Precios!$CZ$4,IF(G707=Precios!$CY$5,Precios!$CZ$5,IF(G707=Precios!$CY$6,Precios!$CZ$6,IF(G707=Precios!$CY$7,Precios!$CZ$7,IF(G707=Precios!$CY$8,Precios!$CZ$8,IF(G707=Precios!$CY$9,Precios!$CZ$9,IF(G707=Precios!$CY$10,Precios!$CZ$10,IF(G707=Precios!$CY$11,Precios!$CZ$11,IF(G707=Precios!$CY$12,Precios!$CZ$12,IF(G707=Precios!$CY$13,Precios!$CZ$13,IF(G707=Precios!$CY$14,Precios!$CZ$14,IF(G707=Precios!$CY$15,Precios!$CZ$15,IF(G707=Precios!$CY$16,Precios!$CZ$16,IF(G707=Precios!$CY$17,Precios!$CZ$17,IF(G707=Precios!$CY$18,Precios!$CZ$18,0)))))))))))))))</f>
        <v>0</v>
      </c>
      <c r="J707" s="32"/>
      <c r="K707" s="82">
        <f>IF(J707=1,I707,IF(J707=2,I707*(1-Precios!$DC$3),0))</f>
        <v>0</v>
      </c>
      <c r="L707" s="82">
        <f t="shared" si="79"/>
        <v>0</v>
      </c>
      <c r="M707" s="33"/>
      <c r="N707" s="28"/>
      <c r="O707" s="28"/>
      <c r="P707" s="28"/>
      <c r="Q707" s="28"/>
      <c r="R707" s="28"/>
      <c r="S707" s="96"/>
    </row>
    <row r="708" spans="1:19" ht="15.75" thickBot="1" x14ac:dyDescent="0.3">
      <c r="A708" s="97"/>
      <c r="B708" s="100"/>
      <c r="C708" s="98"/>
      <c r="D708" s="111"/>
      <c r="E708" s="111"/>
      <c r="F708" s="111"/>
      <c r="G708" s="100"/>
      <c r="H708" s="99"/>
      <c r="I708" s="158">
        <f>IF(G708=Precios!$CY$4,Precios!$CZ$4,IF(G708=Precios!$CY$5,Precios!$CZ$5,IF(G708=Precios!$CY$6,Precios!$CZ$6,IF(G708=Precios!$CY$7,Precios!$CZ$7,IF(G708=Precios!$CY$8,Precios!$CZ$8,IF(G708=Precios!$CY$9,Precios!$CZ$9,IF(G708=Precios!$CY$10,Precios!$CZ$10,IF(G708=Precios!$CY$11,Precios!$CZ$11,IF(G708=Precios!$CY$12,Precios!$CZ$12,IF(G708=Precios!$CY$13,Precios!$CZ$13,IF(G708=Precios!$CY$14,Precios!$CZ$14,IF(G708=Precios!$CY$15,Precios!$CZ$15,IF(G708=Precios!$CY$16,Precios!$CZ$16,IF(G708=Precios!$CY$17,Precios!$CZ$17,IF(G708=Precios!$CY$18,Precios!$CZ$18,0)))))))))))))))</f>
        <v>0</v>
      </c>
      <c r="J708" s="100"/>
      <c r="K708" s="101">
        <f>IF(J708=1,I708,IF(J708=2,I708*(1-Precios!$DC$3),0))</f>
        <v>0</v>
      </c>
      <c r="L708" s="101">
        <f t="shared" si="79"/>
        <v>0</v>
      </c>
      <c r="M708" s="102"/>
      <c r="N708" s="103"/>
      <c r="O708" s="103"/>
      <c r="P708" s="103"/>
      <c r="Q708" s="103"/>
      <c r="R708" s="103"/>
      <c r="S708" s="104"/>
    </row>
    <row r="709" spans="1:19" x14ac:dyDescent="0.25">
      <c r="A709" s="84"/>
      <c r="B709" s="87"/>
      <c r="C709" s="85"/>
      <c r="D709" s="109"/>
      <c r="E709" s="109"/>
      <c r="F709" s="109"/>
      <c r="G709" s="87"/>
      <c r="H709" s="86"/>
      <c r="I709" s="156">
        <f>IF(G709=Precios!$CY$4,Precios!$CZ$4,IF(G709=Precios!$CY$5,Precios!$CZ$5,IF(G709=Precios!$CY$6,Precios!$CZ$6,IF(G709=Precios!$CY$7,Precios!$CZ$7,IF(G709=Precios!$CY$8,Precios!$CZ$8,IF(G709=Precios!$CY$9,Precios!$CZ$9,IF(G709=Precios!$CY$10,Precios!$CZ$10,IF(G709=Precios!$CY$11,Precios!$CZ$11,IF(G709=Precios!$CY$12,Precios!$CZ$12,IF(G709=Precios!$CY$13,Precios!$CZ$13,IF(G709=Precios!$CY$14,Precios!$CZ$14,IF(G709=Precios!$CY$15,Precios!$CZ$15,IF(G709=Precios!$CY$16,Precios!$CZ$16,IF(G709=Precios!$CY$17,Precios!$CZ$17,IF(G709=Precios!$CY$18,Precios!$CZ$18,0)))))))))))))))</f>
        <v>0</v>
      </c>
      <c r="J709" s="87"/>
      <c r="K709" s="88">
        <f>IF(J709=1,I709,IF(J709=2,I709*(1-Precios!$DC$3),0))</f>
        <v>0</v>
      </c>
      <c r="L709" s="88">
        <f t="shared" si="78"/>
        <v>0</v>
      </c>
      <c r="M709" s="89">
        <f>+SUM(L709:L711)</f>
        <v>0</v>
      </c>
      <c r="N709" s="90">
        <f>IF(J709=1,(+M709*Precios!$DA$3),0)</f>
        <v>0</v>
      </c>
      <c r="O709" s="91">
        <f>+M709-N709</f>
        <v>0</v>
      </c>
      <c r="P709" s="92"/>
      <c r="Q709" s="93">
        <f>+O709-P709</f>
        <v>0</v>
      </c>
      <c r="R709" s="94">
        <f>IF(J709=1,0,Q709)</f>
        <v>0</v>
      </c>
      <c r="S709" s="145">
        <f>IF(J709=2,0,Q709)</f>
        <v>0</v>
      </c>
    </row>
    <row r="710" spans="1:19" x14ac:dyDescent="0.25">
      <c r="A710" s="95"/>
      <c r="B710" s="32"/>
      <c r="C710" s="26"/>
      <c r="D710" s="110"/>
      <c r="E710" s="110"/>
      <c r="F710" s="110"/>
      <c r="G710" s="32"/>
      <c r="H710" s="34"/>
      <c r="I710" s="157">
        <f>IF(G710=Precios!$CY$4,Precios!$CZ$4,IF(G710=Precios!$CY$5,Precios!$CZ$5,IF(G710=Precios!$CY$6,Precios!$CZ$6,IF(G710=Precios!$CY$7,Precios!$CZ$7,IF(G710=Precios!$CY$8,Precios!$CZ$8,IF(G710=Precios!$CY$9,Precios!$CZ$9,IF(G710=Precios!$CY$10,Precios!$CZ$10,IF(G710=Precios!$CY$11,Precios!$CZ$11,IF(G710=Precios!$CY$12,Precios!$CZ$12,IF(G710=Precios!$CY$13,Precios!$CZ$13,IF(G710=Precios!$CY$14,Precios!$CZ$14,IF(G710=Precios!$CY$15,Precios!$CZ$15,IF(G710=Precios!$CY$16,Precios!$CZ$16,IF(G710=Precios!$CY$17,Precios!$CZ$17,IF(G710=Precios!$CY$18,Precios!$CZ$18,0)))))))))))))))</f>
        <v>0</v>
      </c>
      <c r="J710" s="32"/>
      <c r="K710" s="82">
        <f>IF(J710=1,I710,IF(J710=2,I710*(1-Precios!$DC$3),0))</f>
        <v>0</v>
      </c>
      <c r="L710" s="82">
        <f t="shared" si="78"/>
        <v>0</v>
      </c>
      <c r="M710" s="33"/>
      <c r="N710" s="28"/>
      <c r="O710" s="28"/>
      <c r="P710" s="28"/>
      <c r="Q710" s="28"/>
      <c r="R710" s="28"/>
      <c r="S710" s="96"/>
    </row>
    <row r="711" spans="1:19" ht="15.75" thickBot="1" x14ac:dyDescent="0.3">
      <c r="A711" s="97"/>
      <c r="B711" s="100"/>
      <c r="C711" s="98"/>
      <c r="D711" s="111"/>
      <c r="E711" s="111"/>
      <c r="F711" s="111"/>
      <c r="G711" s="100"/>
      <c r="H711" s="99"/>
      <c r="I711" s="158">
        <f>IF(G711=Precios!$CY$4,Precios!$CZ$4,IF(G711=Precios!$CY$5,Precios!$CZ$5,IF(G711=Precios!$CY$6,Precios!$CZ$6,IF(G711=Precios!$CY$7,Precios!$CZ$7,IF(G711=Precios!$CY$8,Precios!$CZ$8,IF(G711=Precios!$CY$9,Precios!$CZ$9,IF(G711=Precios!$CY$10,Precios!$CZ$10,IF(G711=Precios!$CY$11,Precios!$CZ$11,IF(G711=Precios!$CY$12,Precios!$CZ$12,IF(G711=Precios!$CY$13,Precios!$CZ$13,IF(G711=Precios!$CY$14,Precios!$CZ$14,IF(G711=Precios!$CY$15,Precios!$CZ$15,IF(G711=Precios!$CY$16,Precios!$CZ$16,IF(G711=Precios!$CY$17,Precios!$CZ$17,IF(G711=Precios!$CY$18,Precios!$CZ$18,0)))))))))))))))</f>
        <v>0</v>
      </c>
      <c r="J711" s="100"/>
      <c r="K711" s="101">
        <f>IF(J711=1,I711,IF(J711=2,I711*(1-Precios!$DC$3),0))</f>
        <v>0</v>
      </c>
      <c r="L711" s="101">
        <f t="shared" si="78"/>
        <v>0</v>
      </c>
      <c r="M711" s="102"/>
      <c r="N711" s="103"/>
      <c r="O711" s="103"/>
      <c r="P711" s="103"/>
      <c r="Q711" s="103"/>
      <c r="R711" s="103"/>
      <c r="S711" s="104"/>
    </row>
    <row r="712" spans="1:19" x14ac:dyDescent="0.25">
      <c r="A712" s="84"/>
      <c r="B712" s="87"/>
      <c r="C712" s="85"/>
      <c r="D712" s="109"/>
      <c r="E712" s="109"/>
      <c r="F712" s="109"/>
      <c r="G712" s="87"/>
      <c r="H712" s="86"/>
      <c r="I712" s="156">
        <f>IF(G712=Precios!$CY$4,Precios!$CZ$4,IF(G712=Precios!$CY$5,Precios!$CZ$5,IF(G712=Precios!$CY$6,Precios!$CZ$6,IF(G712=Precios!$CY$7,Precios!$CZ$7,IF(G712=Precios!$CY$8,Precios!$CZ$8,IF(G712=Precios!$CY$9,Precios!$CZ$9,IF(G712=Precios!$CY$10,Precios!$CZ$10,IF(G712=Precios!$CY$11,Precios!$CZ$11,IF(G712=Precios!$CY$12,Precios!$CZ$12,IF(G712=Precios!$CY$13,Precios!$CZ$13,IF(G712=Precios!$CY$14,Precios!$CZ$14,IF(G712=Precios!$CY$15,Precios!$CZ$15,IF(G712=Precios!$CY$16,Precios!$CZ$16,IF(G712=Precios!$CY$17,Precios!$CZ$17,IF(G712=Precios!$CY$18,Precios!$CZ$18,0)))))))))))))))</f>
        <v>0</v>
      </c>
      <c r="J712" s="87"/>
      <c r="K712" s="88">
        <f>IF(J712=1,I712,IF(J712=2,I712*(1-Precios!$DC$3),0))</f>
        <v>0</v>
      </c>
      <c r="L712" s="88">
        <f t="shared" si="78"/>
        <v>0</v>
      </c>
      <c r="M712" s="89">
        <f>+SUM(L712:L714)</f>
        <v>0</v>
      </c>
      <c r="N712" s="90">
        <f>IF(J712=1,(+M712*Precios!$DA$3),0)</f>
        <v>0</v>
      </c>
      <c r="O712" s="91">
        <f>+M712-N712</f>
        <v>0</v>
      </c>
      <c r="P712" s="92"/>
      <c r="Q712" s="93">
        <f>+O712-P712</f>
        <v>0</v>
      </c>
      <c r="R712" s="94">
        <f>IF(J712=1,0,Q712)</f>
        <v>0</v>
      </c>
      <c r="S712" s="145">
        <f>IF(J712=2,0,Q712)</f>
        <v>0</v>
      </c>
    </row>
    <row r="713" spans="1:19" x14ac:dyDescent="0.25">
      <c r="A713" s="95"/>
      <c r="B713" s="32"/>
      <c r="C713" s="26"/>
      <c r="D713" s="110"/>
      <c r="E713" s="110"/>
      <c r="F713" s="110"/>
      <c r="G713" s="32"/>
      <c r="H713" s="34"/>
      <c r="I713" s="157">
        <f>IF(G713=Precios!$CY$4,Precios!$CZ$4,IF(G713=Precios!$CY$5,Precios!$CZ$5,IF(G713=Precios!$CY$6,Precios!$CZ$6,IF(G713=Precios!$CY$7,Precios!$CZ$7,IF(G713=Precios!$CY$8,Precios!$CZ$8,IF(G713=Precios!$CY$9,Precios!$CZ$9,IF(G713=Precios!$CY$10,Precios!$CZ$10,IF(G713=Precios!$CY$11,Precios!$CZ$11,IF(G713=Precios!$CY$12,Precios!$CZ$12,IF(G713=Precios!$CY$13,Precios!$CZ$13,IF(G713=Precios!$CY$14,Precios!$CZ$14,IF(G713=Precios!$CY$15,Precios!$CZ$15,IF(G713=Precios!$CY$16,Precios!$CZ$16,IF(G713=Precios!$CY$17,Precios!$CZ$17,IF(G713=Precios!$CY$18,Precios!$CZ$18,0)))))))))))))))</f>
        <v>0</v>
      </c>
      <c r="J713" s="32"/>
      <c r="K713" s="82">
        <f>IF(J713=1,I713,IF(J713=2,I713*(1-Precios!$DC$3),0))</f>
        <v>0</v>
      </c>
      <c r="L713" s="82">
        <f t="shared" si="78"/>
        <v>0</v>
      </c>
      <c r="M713" s="33"/>
      <c r="N713" s="28"/>
      <c r="O713" s="28"/>
      <c r="P713" s="28"/>
      <c r="Q713" s="28"/>
      <c r="R713" s="28"/>
      <c r="S713" s="96"/>
    </row>
    <row r="714" spans="1:19" ht="15.75" thickBot="1" x14ac:dyDescent="0.3">
      <c r="A714" s="97"/>
      <c r="B714" s="100"/>
      <c r="C714" s="98"/>
      <c r="D714" s="111"/>
      <c r="E714" s="111"/>
      <c r="F714" s="111"/>
      <c r="G714" s="100"/>
      <c r="H714" s="99"/>
      <c r="I714" s="158">
        <f>IF(G714=Precios!$CY$4,Precios!$CZ$4,IF(G714=Precios!$CY$5,Precios!$CZ$5,IF(G714=Precios!$CY$6,Precios!$CZ$6,IF(G714=Precios!$CY$7,Precios!$CZ$7,IF(G714=Precios!$CY$8,Precios!$CZ$8,IF(G714=Precios!$CY$9,Precios!$CZ$9,IF(G714=Precios!$CY$10,Precios!$CZ$10,IF(G714=Precios!$CY$11,Precios!$CZ$11,IF(G714=Precios!$CY$12,Precios!$CZ$12,IF(G714=Precios!$CY$13,Precios!$CZ$13,IF(G714=Precios!$CY$14,Precios!$CZ$14,IF(G714=Precios!$CY$15,Precios!$CZ$15,IF(G714=Precios!$CY$16,Precios!$CZ$16,IF(G714=Precios!$CY$17,Precios!$CZ$17,IF(G714=Precios!$CY$18,Precios!$CZ$18,0)))))))))))))))</f>
        <v>0</v>
      </c>
      <c r="J714" s="100"/>
      <c r="K714" s="101">
        <f>IF(J714=1,I714,IF(J714=2,I714*(1-Precios!$DC$3),0))</f>
        <v>0</v>
      </c>
      <c r="L714" s="101">
        <f t="shared" si="78"/>
        <v>0</v>
      </c>
      <c r="M714" s="102"/>
      <c r="N714" s="103"/>
      <c r="O714" s="103"/>
      <c r="P714" s="103"/>
      <c r="Q714" s="103"/>
      <c r="R714" s="103"/>
      <c r="S714" s="104"/>
    </row>
    <row r="715" spans="1:19" x14ac:dyDescent="0.25">
      <c r="A715" s="84"/>
      <c r="B715" s="87"/>
      <c r="C715" s="85"/>
      <c r="D715" s="109"/>
      <c r="E715" s="109"/>
      <c r="F715" s="109"/>
      <c r="G715" s="87"/>
      <c r="H715" s="86"/>
      <c r="I715" s="156">
        <f>IF(G715=Precios!$CY$4,Precios!$CZ$4,IF(G715=Precios!$CY$5,Precios!$CZ$5,IF(G715=Precios!$CY$6,Precios!$CZ$6,IF(G715=Precios!$CY$7,Precios!$CZ$7,IF(G715=Precios!$CY$8,Precios!$CZ$8,IF(G715=Precios!$CY$9,Precios!$CZ$9,IF(G715=Precios!$CY$10,Precios!$CZ$10,IF(G715=Precios!$CY$11,Precios!$CZ$11,IF(G715=Precios!$CY$12,Precios!$CZ$12,IF(G715=Precios!$CY$13,Precios!$CZ$13,IF(G715=Precios!$CY$14,Precios!$CZ$14,IF(G715=Precios!$CY$15,Precios!$CZ$15,IF(G715=Precios!$CY$16,Precios!$CZ$16,IF(G715=Precios!$CY$17,Precios!$CZ$17,IF(G715=Precios!$CY$18,Precios!$CZ$18,0)))))))))))))))</f>
        <v>0</v>
      </c>
      <c r="J715" s="87"/>
      <c r="K715" s="88">
        <f>IF(J715=1,I715,IF(J715=2,I715*(1-Precios!$DC$3),0))</f>
        <v>0</v>
      </c>
      <c r="L715" s="88">
        <f t="shared" ref="L715:L729" si="80">+H715*K715</f>
        <v>0</v>
      </c>
      <c r="M715" s="89">
        <f>+SUM(L715:L717)</f>
        <v>0</v>
      </c>
      <c r="N715" s="90">
        <f>IF(J715=1,(+M715*Precios!$DA$3),0)</f>
        <v>0</v>
      </c>
      <c r="O715" s="91">
        <f>+M715-N715</f>
        <v>0</v>
      </c>
      <c r="P715" s="92"/>
      <c r="Q715" s="93">
        <f>+O715-P715</f>
        <v>0</v>
      </c>
      <c r="R715" s="94">
        <f>IF(J715=1,0,Q715)</f>
        <v>0</v>
      </c>
      <c r="S715" s="145">
        <f>IF(J715=2,0,Q715)</f>
        <v>0</v>
      </c>
    </row>
    <row r="716" spans="1:19" x14ac:dyDescent="0.25">
      <c r="A716" s="95"/>
      <c r="B716" s="32"/>
      <c r="C716" s="26"/>
      <c r="D716" s="110"/>
      <c r="E716" s="110"/>
      <c r="F716" s="110"/>
      <c r="G716" s="32"/>
      <c r="H716" s="34"/>
      <c r="I716" s="157">
        <f>IF(G716=Precios!$CY$4,Precios!$CZ$4,IF(G716=Precios!$CY$5,Precios!$CZ$5,IF(G716=Precios!$CY$6,Precios!$CZ$6,IF(G716=Precios!$CY$7,Precios!$CZ$7,IF(G716=Precios!$CY$8,Precios!$CZ$8,IF(G716=Precios!$CY$9,Precios!$CZ$9,IF(G716=Precios!$CY$10,Precios!$CZ$10,IF(G716=Precios!$CY$11,Precios!$CZ$11,IF(G716=Precios!$CY$12,Precios!$CZ$12,IF(G716=Precios!$CY$13,Precios!$CZ$13,IF(G716=Precios!$CY$14,Precios!$CZ$14,IF(G716=Precios!$CY$15,Precios!$CZ$15,IF(G716=Precios!$CY$16,Precios!$CZ$16,IF(G716=Precios!$CY$17,Precios!$CZ$17,IF(G716=Precios!$CY$18,Precios!$CZ$18,0)))))))))))))))</f>
        <v>0</v>
      </c>
      <c r="J716" s="32"/>
      <c r="K716" s="82">
        <f>IF(J716=1,I716,IF(J716=2,I716*(1-Precios!$DC$3),0))</f>
        <v>0</v>
      </c>
      <c r="L716" s="82">
        <f t="shared" si="80"/>
        <v>0</v>
      </c>
      <c r="M716" s="33"/>
      <c r="N716" s="28"/>
      <c r="O716" s="28"/>
      <c r="P716" s="28"/>
      <c r="Q716" s="28"/>
      <c r="R716" s="28"/>
      <c r="S716" s="96"/>
    </row>
    <row r="717" spans="1:19" ht="15.75" thickBot="1" x14ac:dyDescent="0.3">
      <c r="A717" s="97"/>
      <c r="B717" s="100"/>
      <c r="C717" s="98"/>
      <c r="D717" s="111"/>
      <c r="E717" s="111"/>
      <c r="F717" s="111"/>
      <c r="G717" s="100"/>
      <c r="H717" s="99"/>
      <c r="I717" s="158">
        <f>IF(G717=Precios!$CY$4,Precios!$CZ$4,IF(G717=Precios!$CY$5,Precios!$CZ$5,IF(G717=Precios!$CY$6,Precios!$CZ$6,IF(G717=Precios!$CY$7,Precios!$CZ$7,IF(G717=Precios!$CY$8,Precios!$CZ$8,IF(G717=Precios!$CY$9,Precios!$CZ$9,IF(G717=Precios!$CY$10,Precios!$CZ$10,IF(G717=Precios!$CY$11,Precios!$CZ$11,IF(G717=Precios!$CY$12,Precios!$CZ$12,IF(G717=Precios!$CY$13,Precios!$CZ$13,IF(G717=Precios!$CY$14,Precios!$CZ$14,IF(G717=Precios!$CY$15,Precios!$CZ$15,IF(G717=Precios!$CY$16,Precios!$CZ$16,IF(G717=Precios!$CY$17,Precios!$CZ$17,IF(G717=Precios!$CY$18,Precios!$CZ$18,0)))))))))))))))</f>
        <v>0</v>
      </c>
      <c r="J717" s="100"/>
      <c r="K717" s="101">
        <f>IF(J717=1,I717,IF(J717=2,I717*(1-Precios!$DC$3),0))</f>
        <v>0</v>
      </c>
      <c r="L717" s="101">
        <f t="shared" si="80"/>
        <v>0</v>
      </c>
      <c r="M717" s="102"/>
      <c r="N717" s="103"/>
      <c r="O717" s="103"/>
      <c r="P717" s="103"/>
      <c r="Q717" s="103"/>
      <c r="R717" s="103"/>
      <c r="S717" s="104"/>
    </row>
    <row r="718" spans="1:19" x14ac:dyDescent="0.25">
      <c r="A718" s="84"/>
      <c r="B718" s="87"/>
      <c r="C718" s="85"/>
      <c r="D718" s="109"/>
      <c r="E718" s="109"/>
      <c r="F718" s="109"/>
      <c r="G718" s="87"/>
      <c r="H718" s="86"/>
      <c r="I718" s="156">
        <f>IF(G718=Precios!$CY$4,Precios!$CZ$4,IF(G718=Precios!$CY$5,Precios!$CZ$5,IF(G718=Precios!$CY$6,Precios!$CZ$6,IF(G718=Precios!$CY$7,Precios!$CZ$7,IF(G718=Precios!$CY$8,Precios!$CZ$8,IF(G718=Precios!$CY$9,Precios!$CZ$9,IF(G718=Precios!$CY$10,Precios!$CZ$10,IF(G718=Precios!$CY$11,Precios!$CZ$11,IF(G718=Precios!$CY$12,Precios!$CZ$12,IF(G718=Precios!$CY$13,Precios!$CZ$13,IF(G718=Precios!$CY$14,Precios!$CZ$14,IF(G718=Precios!$CY$15,Precios!$CZ$15,IF(G718=Precios!$CY$16,Precios!$CZ$16,IF(G718=Precios!$CY$17,Precios!$CZ$17,IF(G718=Precios!$CY$18,Precios!$CZ$18,0)))))))))))))))</f>
        <v>0</v>
      </c>
      <c r="J718" s="87"/>
      <c r="K718" s="88">
        <f>IF(J718=1,I718,IF(J718=2,I718*(1-Precios!$DC$3),0))</f>
        <v>0</v>
      </c>
      <c r="L718" s="88">
        <f t="shared" ref="L718:L726" si="81">+H718*K718</f>
        <v>0</v>
      </c>
      <c r="M718" s="89">
        <f>+SUM(L718:L720)</f>
        <v>0</v>
      </c>
      <c r="N718" s="90">
        <f>IF(J718=1,(+M718*Precios!$DA$3),0)</f>
        <v>0</v>
      </c>
      <c r="O718" s="91">
        <f>+M718-N718</f>
        <v>0</v>
      </c>
      <c r="P718" s="92"/>
      <c r="Q718" s="93">
        <f>+O718-P718</f>
        <v>0</v>
      </c>
      <c r="R718" s="94">
        <f>IF(J718=1,0,Q718)</f>
        <v>0</v>
      </c>
      <c r="S718" s="145">
        <f>IF(J718=2,0,Q718)</f>
        <v>0</v>
      </c>
    </row>
    <row r="719" spans="1:19" x14ac:dyDescent="0.25">
      <c r="A719" s="95"/>
      <c r="B719" s="32"/>
      <c r="C719" s="26"/>
      <c r="D719" s="110"/>
      <c r="E719" s="110"/>
      <c r="F719" s="110"/>
      <c r="G719" s="32"/>
      <c r="H719" s="34"/>
      <c r="I719" s="157">
        <f>IF(G719=Precios!$CY$4,Precios!$CZ$4,IF(G719=Precios!$CY$5,Precios!$CZ$5,IF(G719=Precios!$CY$6,Precios!$CZ$6,IF(G719=Precios!$CY$7,Precios!$CZ$7,IF(G719=Precios!$CY$8,Precios!$CZ$8,IF(G719=Precios!$CY$9,Precios!$CZ$9,IF(G719=Precios!$CY$10,Precios!$CZ$10,IF(G719=Precios!$CY$11,Precios!$CZ$11,IF(G719=Precios!$CY$12,Precios!$CZ$12,IF(G719=Precios!$CY$13,Precios!$CZ$13,IF(G719=Precios!$CY$14,Precios!$CZ$14,IF(G719=Precios!$CY$15,Precios!$CZ$15,IF(G719=Precios!$CY$16,Precios!$CZ$16,IF(G719=Precios!$CY$17,Precios!$CZ$17,IF(G719=Precios!$CY$18,Precios!$CZ$18,0)))))))))))))))</f>
        <v>0</v>
      </c>
      <c r="J719" s="32"/>
      <c r="K719" s="82">
        <f>IF(J719=1,I719,IF(J719=2,I719*(1-Precios!$DC$3),0))</f>
        <v>0</v>
      </c>
      <c r="L719" s="82">
        <f t="shared" si="81"/>
        <v>0</v>
      </c>
      <c r="M719" s="33"/>
      <c r="N719" s="28"/>
      <c r="O719" s="28"/>
      <c r="P719" s="28"/>
      <c r="Q719" s="28"/>
      <c r="R719" s="28"/>
      <c r="S719" s="96"/>
    </row>
    <row r="720" spans="1:19" ht="15.75" thickBot="1" x14ac:dyDescent="0.3">
      <c r="A720" s="97"/>
      <c r="B720" s="100"/>
      <c r="C720" s="98"/>
      <c r="D720" s="111"/>
      <c r="E720" s="111"/>
      <c r="F720" s="111"/>
      <c r="G720" s="100"/>
      <c r="H720" s="99"/>
      <c r="I720" s="158">
        <f>IF(G720=Precios!$CY$4,Precios!$CZ$4,IF(G720=Precios!$CY$5,Precios!$CZ$5,IF(G720=Precios!$CY$6,Precios!$CZ$6,IF(G720=Precios!$CY$7,Precios!$CZ$7,IF(G720=Precios!$CY$8,Precios!$CZ$8,IF(G720=Precios!$CY$9,Precios!$CZ$9,IF(G720=Precios!$CY$10,Precios!$CZ$10,IF(G720=Precios!$CY$11,Precios!$CZ$11,IF(G720=Precios!$CY$12,Precios!$CZ$12,IF(G720=Precios!$CY$13,Precios!$CZ$13,IF(G720=Precios!$CY$14,Precios!$CZ$14,IF(G720=Precios!$CY$15,Precios!$CZ$15,IF(G720=Precios!$CY$16,Precios!$CZ$16,IF(G720=Precios!$CY$17,Precios!$CZ$17,IF(G720=Precios!$CY$18,Precios!$CZ$18,0)))))))))))))))</f>
        <v>0</v>
      </c>
      <c r="J720" s="100"/>
      <c r="K720" s="101">
        <f>IF(J720=1,I720,IF(J720=2,I720*(1-Precios!$DC$3),0))</f>
        <v>0</v>
      </c>
      <c r="L720" s="101">
        <f t="shared" si="81"/>
        <v>0</v>
      </c>
      <c r="M720" s="102"/>
      <c r="N720" s="103"/>
      <c r="O720" s="103"/>
      <c r="P720" s="103"/>
      <c r="Q720" s="103"/>
      <c r="R720" s="103"/>
      <c r="S720" s="104"/>
    </row>
    <row r="721" spans="1:19" x14ac:dyDescent="0.25">
      <c r="A721" s="84"/>
      <c r="B721" s="87"/>
      <c r="C721" s="85"/>
      <c r="D721" s="109"/>
      <c r="E721" s="109"/>
      <c r="F721" s="109"/>
      <c r="G721" s="87"/>
      <c r="H721" s="86"/>
      <c r="I721" s="156">
        <f>IF(G721=Precios!$CY$4,Precios!$CZ$4,IF(G721=Precios!$CY$5,Precios!$CZ$5,IF(G721=Precios!$CY$6,Precios!$CZ$6,IF(G721=Precios!$CY$7,Precios!$CZ$7,IF(G721=Precios!$CY$8,Precios!$CZ$8,IF(G721=Precios!$CY$9,Precios!$CZ$9,IF(G721=Precios!$CY$10,Precios!$CZ$10,IF(G721=Precios!$CY$11,Precios!$CZ$11,IF(G721=Precios!$CY$12,Precios!$CZ$12,IF(G721=Precios!$CY$13,Precios!$CZ$13,IF(G721=Precios!$CY$14,Precios!$CZ$14,IF(G721=Precios!$CY$15,Precios!$CZ$15,IF(G721=Precios!$CY$16,Precios!$CZ$16,IF(G721=Precios!$CY$17,Precios!$CZ$17,IF(G721=Precios!$CY$18,Precios!$CZ$18,0)))))))))))))))</f>
        <v>0</v>
      </c>
      <c r="J721" s="87"/>
      <c r="K721" s="88">
        <f>IF(J721=1,I721,IF(J721=2,I721*(1-Precios!$DC$3),0))</f>
        <v>0</v>
      </c>
      <c r="L721" s="88">
        <f t="shared" si="81"/>
        <v>0</v>
      </c>
      <c r="M721" s="89">
        <f>+SUM(L721:L723)</f>
        <v>0</v>
      </c>
      <c r="N721" s="90">
        <f>IF(J721=1,(+M721*Precios!$DA$3),0)</f>
        <v>0</v>
      </c>
      <c r="O721" s="91">
        <f>+M721-N721</f>
        <v>0</v>
      </c>
      <c r="P721" s="92"/>
      <c r="Q721" s="93">
        <f>+O721-P721</f>
        <v>0</v>
      </c>
      <c r="R721" s="94">
        <f>IF(J721=1,0,Q721)</f>
        <v>0</v>
      </c>
      <c r="S721" s="145">
        <f>IF(J721=2,0,Q721)</f>
        <v>0</v>
      </c>
    </row>
    <row r="722" spans="1:19" x14ac:dyDescent="0.25">
      <c r="A722" s="95"/>
      <c r="B722" s="32"/>
      <c r="C722" s="26"/>
      <c r="D722" s="110"/>
      <c r="E722" s="110"/>
      <c r="F722" s="110"/>
      <c r="G722" s="32"/>
      <c r="H722" s="34"/>
      <c r="I722" s="157">
        <f>IF(G722=Precios!$CY$4,Precios!$CZ$4,IF(G722=Precios!$CY$5,Precios!$CZ$5,IF(G722=Precios!$CY$6,Precios!$CZ$6,IF(G722=Precios!$CY$7,Precios!$CZ$7,IF(G722=Precios!$CY$8,Precios!$CZ$8,IF(G722=Precios!$CY$9,Precios!$CZ$9,IF(G722=Precios!$CY$10,Precios!$CZ$10,IF(G722=Precios!$CY$11,Precios!$CZ$11,IF(G722=Precios!$CY$12,Precios!$CZ$12,IF(G722=Precios!$CY$13,Precios!$CZ$13,IF(G722=Precios!$CY$14,Precios!$CZ$14,IF(G722=Precios!$CY$15,Precios!$CZ$15,IF(G722=Precios!$CY$16,Precios!$CZ$16,IF(G722=Precios!$CY$17,Precios!$CZ$17,IF(G722=Precios!$CY$18,Precios!$CZ$18,0)))))))))))))))</f>
        <v>0</v>
      </c>
      <c r="J722" s="32"/>
      <c r="K722" s="82">
        <f>IF(J722=1,I722,IF(J722=2,I722*(1-Precios!$DC$3),0))</f>
        <v>0</v>
      </c>
      <c r="L722" s="82">
        <f t="shared" si="81"/>
        <v>0</v>
      </c>
      <c r="M722" s="33"/>
      <c r="N722" s="28"/>
      <c r="O722" s="28"/>
      <c r="P722" s="28"/>
      <c r="Q722" s="28"/>
      <c r="R722" s="28"/>
      <c r="S722" s="96"/>
    </row>
    <row r="723" spans="1:19" ht="15.75" thickBot="1" x14ac:dyDescent="0.3">
      <c r="A723" s="97"/>
      <c r="B723" s="100"/>
      <c r="C723" s="98"/>
      <c r="D723" s="111"/>
      <c r="E723" s="111"/>
      <c r="F723" s="111"/>
      <c r="G723" s="100"/>
      <c r="H723" s="99"/>
      <c r="I723" s="158">
        <f>IF(G723=Precios!$CY$4,Precios!$CZ$4,IF(G723=Precios!$CY$5,Precios!$CZ$5,IF(G723=Precios!$CY$6,Precios!$CZ$6,IF(G723=Precios!$CY$7,Precios!$CZ$7,IF(G723=Precios!$CY$8,Precios!$CZ$8,IF(G723=Precios!$CY$9,Precios!$CZ$9,IF(G723=Precios!$CY$10,Precios!$CZ$10,IF(G723=Precios!$CY$11,Precios!$CZ$11,IF(G723=Precios!$CY$12,Precios!$CZ$12,IF(G723=Precios!$CY$13,Precios!$CZ$13,IF(G723=Precios!$CY$14,Precios!$CZ$14,IF(G723=Precios!$CY$15,Precios!$CZ$15,IF(G723=Precios!$CY$16,Precios!$CZ$16,IF(G723=Precios!$CY$17,Precios!$CZ$17,IF(G723=Precios!$CY$18,Precios!$CZ$18,0)))))))))))))))</f>
        <v>0</v>
      </c>
      <c r="J723" s="100"/>
      <c r="K723" s="101">
        <f>IF(J723=1,I723,IF(J723=2,I723*(1-Precios!$DC$3),0))</f>
        <v>0</v>
      </c>
      <c r="L723" s="101">
        <f t="shared" si="81"/>
        <v>0</v>
      </c>
      <c r="M723" s="102"/>
      <c r="N723" s="103"/>
      <c r="O723" s="103"/>
      <c r="P723" s="103"/>
      <c r="Q723" s="103"/>
      <c r="R723" s="103"/>
      <c r="S723" s="104"/>
    </row>
    <row r="724" spans="1:19" x14ac:dyDescent="0.25">
      <c r="A724" s="84"/>
      <c r="B724" s="87"/>
      <c r="C724" s="85"/>
      <c r="D724" s="109"/>
      <c r="E724" s="109"/>
      <c r="F724" s="109"/>
      <c r="G724" s="87"/>
      <c r="H724" s="86"/>
      <c r="I724" s="156">
        <f>IF(G724=Precios!$CY$4,Precios!$CZ$4,IF(G724=Precios!$CY$5,Precios!$CZ$5,IF(G724=Precios!$CY$6,Precios!$CZ$6,IF(G724=Precios!$CY$7,Precios!$CZ$7,IF(G724=Precios!$CY$8,Precios!$CZ$8,IF(G724=Precios!$CY$9,Precios!$CZ$9,IF(G724=Precios!$CY$10,Precios!$CZ$10,IF(G724=Precios!$CY$11,Precios!$CZ$11,IF(G724=Precios!$CY$12,Precios!$CZ$12,IF(G724=Precios!$CY$13,Precios!$CZ$13,IF(G724=Precios!$CY$14,Precios!$CZ$14,IF(G724=Precios!$CY$15,Precios!$CZ$15,IF(G724=Precios!$CY$16,Precios!$CZ$16,IF(G724=Precios!$CY$17,Precios!$CZ$17,IF(G724=Precios!$CY$18,Precios!$CZ$18,0)))))))))))))))</f>
        <v>0</v>
      </c>
      <c r="J724" s="87"/>
      <c r="K724" s="88">
        <f>IF(J724=1,I724,IF(J724=2,I724*(1-Precios!$DC$3),0))</f>
        <v>0</v>
      </c>
      <c r="L724" s="88">
        <f t="shared" si="81"/>
        <v>0</v>
      </c>
      <c r="M724" s="89">
        <f>+SUM(L724:L726)</f>
        <v>0</v>
      </c>
      <c r="N724" s="90">
        <f>IF(J724=1,(+M724*Precios!$DA$3),0)</f>
        <v>0</v>
      </c>
      <c r="O724" s="91">
        <f>+M724-N724</f>
        <v>0</v>
      </c>
      <c r="P724" s="92"/>
      <c r="Q724" s="93">
        <f>+O724-P724</f>
        <v>0</v>
      </c>
      <c r="R724" s="94">
        <f>IF(J724=1,0,Q724)</f>
        <v>0</v>
      </c>
      <c r="S724" s="145">
        <f>IF(J724=2,0,Q724)</f>
        <v>0</v>
      </c>
    </row>
    <row r="725" spans="1:19" x14ac:dyDescent="0.25">
      <c r="A725" s="95"/>
      <c r="B725" s="32"/>
      <c r="C725" s="26"/>
      <c r="D725" s="110"/>
      <c r="E725" s="110"/>
      <c r="F725" s="110"/>
      <c r="G725" s="32"/>
      <c r="H725" s="34"/>
      <c r="I725" s="157">
        <f>IF(G725=Precios!$CY$4,Precios!$CZ$4,IF(G725=Precios!$CY$5,Precios!$CZ$5,IF(G725=Precios!$CY$6,Precios!$CZ$6,IF(G725=Precios!$CY$7,Precios!$CZ$7,IF(G725=Precios!$CY$8,Precios!$CZ$8,IF(G725=Precios!$CY$9,Precios!$CZ$9,IF(G725=Precios!$CY$10,Precios!$CZ$10,IF(G725=Precios!$CY$11,Precios!$CZ$11,IF(G725=Precios!$CY$12,Precios!$CZ$12,IF(G725=Precios!$CY$13,Precios!$CZ$13,IF(G725=Precios!$CY$14,Precios!$CZ$14,IF(G725=Precios!$CY$15,Precios!$CZ$15,IF(G725=Precios!$CY$16,Precios!$CZ$16,IF(G725=Precios!$CY$17,Precios!$CZ$17,IF(G725=Precios!$CY$18,Precios!$CZ$18,0)))))))))))))))</f>
        <v>0</v>
      </c>
      <c r="J725" s="32"/>
      <c r="K725" s="82">
        <f>IF(J725=1,I725,IF(J725=2,I725*(1-Precios!$DC$3),0))</f>
        <v>0</v>
      </c>
      <c r="L725" s="82">
        <f t="shared" si="81"/>
        <v>0</v>
      </c>
      <c r="M725" s="33"/>
      <c r="N725" s="28"/>
      <c r="O725" s="28"/>
      <c r="P725" s="28"/>
      <c r="Q725" s="28"/>
      <c r="R725" s="28"/>
      <c r="S725" s="96"/>
    </row>
    <row r="726" spans="1:19" ht="15.75" thickBot="1" x14ac:dyDescent="0.3">
      <c r="A726" s="97"/>
      <c r="B726" s="100"/>
      <c r="C726" s="98"/>
      <c r="D726" s="111"/>
      <c r="E726" s="111"/>
      <c r="F726" s="111"/>
      <c r="G726" s="100"/>
      <c r="H726" s="99"/>
      <c r="I726" s="158">
        <f>IF(G726=Precios!$CY$4,Precios!$CZ$4,IF(G726=Precios!$CY$5,Precios!$CZ$5,IF(G726=Precios!$CY$6,Precios!$CZ$6,IF(G726=Precios!$CY$7,Precios!$CZ$7,IF(G726=Precios!$CY$8,Precios!$CZ$8,IF(G726=Precios!$CY$9,Precios!$CZ$9,IF(G726=Precios!$CY$10,Precios!$CZ$10,IF(G726=Precios!$CY$11,Precios!$CZ$11,IF(G726=Precios!$CY$12,Precios!$CZ$12,IF(G726=Precios!$CY$13,Precios!$CZ$13,IF(G726=Precios!$CY$14,Precios!$CZ$14,IF(G726=Precios!$CY$15,Precios!$CZ$15,IF(G726=Precios!$CY$16,Precios!$CZ$16,IF(G726=Precios!$CY$17,Precios!$CZ$17,IF(G726=Precios!$CY$18,Precios!$CZ$18,0)))))))))))))))</f>
        <v>0</v>
      </c>
      <c r="J726" s="100"/>
      <c r="K726" s="101">
        <f>IF(J726=1,I726,IF(J726=2,I726*(1-Precios!$DC$3),0))</f>
        <v>0</v>
      </c>
      <c r="L726" s="101">
        <f t="shared" si="81"/>
        <v>0</v>
      </c>
      <c r="M726" s="102"/>
      <c r="N726" s="103"/>
      <c r="O726" s="103"/>
      <c r="P726" s="103"/>
      <c r="Q726" s="103"/>
      <c r="R726" s="103"/>
      <c r="S726" s="104"/>
    </row>
    <row r="727" spans="1:19" x14ac:dyDescent="0.25">
      <c r="A727" s="84"/>
      <c r="B727" s="87"/>
      <c r="C727" s="85"/>
      <c r="D727" s="109"/>
      <c r="E727" s="109"/>
      <c r="F727" s="109"/>
      <c r="G727" s="87"/>
      <c r="H727" s="86"/>
      <c r="I727" s="156">
        <f>IF(G727=Precios!$CY$4,Precios!$CZ$4,IF(G727=Precios!$CY$5,Precios!$CZ$5,IF(G727=Precios!$CY$6,Precios!$CZ$6,IF(G727=Precios!$CY$7,Precios!$CZ$7,IF(G727=Precios!$CY$8,Precios!$CZ$8,IF(G727=Precios!$CY$9,Precios!$CZ$9,IF(G727=Precios!$CY$10,Precios!$CZ$10,IF(G727=Precios!$CY$11,Precios!$CZ$11,IF(G727=Precios!$CY$12,Precios!$CZ$12,IF(G727=Precios!$CY$13,Precios!$CZ$13,IF(G727=Precios!$CY$14,Precios!$CZ$14,IF(G727=Precios!$CY$15,Precios!$CZ$15,IF(G727=Precios!$CY$16,Precios!$CZ$16,IF(G727=Precios!$CY$17,Precios!$CZ$17,IF(G727=Precios!$CY$18,Precios!$CZ$18,0)))))))))))))))</f>
        <v>0</v>
      </c>
      <c r="J727" s="87"/>
      <c r="K727" s="88">
        <f>IF(J727=1,I727,IF(J727=2,I727*(1-Precios!$DC$3),0))</f>
        <v>0</v>
      </c>
      <c r="L727" s="88">
        <f t="shared" si="80"/>
        <v>0</v>
      </c>
      <c r="M727" s="89">
        <f>+SUM(L727:L729)</f>
        <v>0</v>
      </c>
      <c r="N727" s="90">
        <f>IF(J727=1,(+M727*Precios!$DA$3),0)</f>
        <v>0</v>
      </c>
      <c r="O727" s="91">
        <f>+M727-N727</f>
        <v>0</v>
      </c>
      <c r="P727" s="92"/>
      <c r="Q727" s="93">
        <f>+O727-P727</f>
        <v>0</v>
      </c>
      <c r="R727" s="94">
        <f>IF(J727=1,0,Q727)</f>
        <v>0</v>
      </c>
      <c r="S727" s="145">
        <f>IF(J727=2,0,Q727)</f>
        <v>0</v>
      </c>
    </row>
    <row r="728" spans="1:19" x14ac:dyDescent="0.25">
      <c r="A728" s="95"/>
      <c r="B728" s="32"/>
      <c r="C728" s="26"/>
      <c r="D728" s="110"/>
      <c r="E728" s="110"/>
      <c r="F728" s="110"/>
      <c r="G728" s="32"/>
      <c r="H728" s="34"/>
      <c r="I728" s="157">
        <f>IF(G728=Precios!$CY$4,Precios!$CZ$4,IF(G728=Precios!$CY$5,Precios!$CZ$5,IF(G728=Precios!$CY$6,Precios!$CZ$6,IF(G728=Precios!$CY$7,Precios!$CZ$7,IF(G728=Precios!$CY$8,Precios!$CZ$8,IF(G728=Precios!$CY$9,Precios!$CZ$9,IF(G728=Precios!$CY$10,Precios!$CZ$10,IF(G728=Precios!$CY$11,Precios!$CZ$11,IF(G728=Precios!$CY$12,Precios!$CZ$12,IF(G728=Precios!$CY$13,Precios!$CZ$13,IF(G728=Precios!$CY$14,Precios!$CZ$14,IF(G728=Precios!$CY$15,Precios!$CZ$15,IF(G728=Precios!$CY$16,Precios!$CZ$16,IF(G728=Precios!$CY$17,Precios!$CZ$17,IF(G728=Precios!$CY$18,Precios!$CZ$18,0)))))))))))))))</f>
        <v>0</v>
      </c>
      <c r="J728" s="32"/>
      <c r="K728" s="82">
        <f>IF(J728=1,I728,IF(J728=2,I728*(1-Precios!$DC$3),0))</f>
        <v>0</v>
      </c>
      <c r="L728" s="82">
        <f t="shared" si="80"/>
        <v>0</v>
      </c>
      <c r="M728" s="33"/>
      <c r="N728" s="28"/>
      <c r="O728" s="28"/>
      <c r="P728" s="28"/>
      <c r="Q728" s="28"/>
      <c r="R728" s="28"/>
      <c r="S728" s="96"/>
    </row>
    <row r="729" spans="1:19" ht="15.75" thickBot="1" x14ac:dyDescent="0.3">
      <c r="A729" s="97"/>
      <c r="B729" s="100"/>
      <c r="C729" s="98"/>
      <c r="D729" s="111"/>
      <c r="E729" s="111"/>
      <c r="F729" s="111"/>
      <c r="G729" s="100"/>
      <c r="H729" s="99"/>
      <c r="I729" s="158">
        <f>IF(G729=Precios!$CY$4,Precios!$CZ$4,IF(G729=Precios!$CY$5,Precios!$CZ$5,IF(G729=Precios!$CY$6,Precios!$CZ$6,IF(G729=Precios!$CY$7,Precios!$CZ$7,IF(G729=Precios!$CY$8,Precios!$CZ$8,IF(G729=Precios!$CY$9,Precios!$CZ$9,IF(G729=Precios!$CY$10,Precios!$CZ$10,IF(G729=Precios!$CY$11,Precios!$CZ$11,IF(G729=Precios!$CY$12,Precios!$CZ$12,IF(G729=Precios!$CY$13,Precios!$CZ$13,IF(G729=Precios!$CY$14,Precios!$CZ$14,IF(G729=Precios!$CY$15,Precios!$CZ$15,IF(G729=Precios!$CY$16,Precios!$CZ$16,IF(G729=Precios!$CY$17,Precios!$CZ$17,IF(G729=Precios!$CY$18,Precios!$CZ$18,0)))))))))))))))</f>
        <v>0</v>
      </c>
      <c r="J729" s="100"/>
      <c r="K729" s="101">
        <f>IF(J729=1,I729,IF(J729=2,I729*(1-Precios!$DC$3),0))</f>
        <v>0</v>
      </c>
      <c r="L729" s="101">
        <f t="shared" si="80"/>
        <v>0</v>
      </c>
      <c r="M729" s="102"/>
      <c r="N729" s="103"/>
      <c r="O729" s="103"/>
      <c r="P729" s="103"/>
      <c r="Q729" s="103"/>
      <c r="R729" s="103"/>
      <c r="S729" s="104"/>
    </row>
    <row r="730" spans="1:19" x14ac:dyDescent="0.25">
      <c r="A730" s="84"/>
      <c r="B730" s="87"/>
      <c r="C730" s="85"/>
      <c r="D730" s="109"/>
      <c r="E730" s="109"/>
      <c r="F730" s="109"/>
      <c r="G730" s="87"/>
      <c r="H730" s="86"/>
      <c r="I730" s="156">
        <f>IF(G730=Precios!$CY$4,Precios!$CZ$4,IF(G730=Precios!$CY$5,Precios!$CZ$5,IF(G730=Precios!$CY$6,Precios!$CZ$6,IF(G730=Precios!$CY$7,Precios!$CZ$7,IF(G730=Precios!$CY$8,Precios!$CZ$8,IF(G730=Precios!$CY$9,Precios!$CZ$9,IF(G730=Precios!$CY$10,Precios!$CZ$10,IF(G730=Precios!$CY$11,Precios!$CZ$11,IF(G730=Precios!$CY$12,Precios!$CZ$12,IF(G730=Precios!$CY$13,Precios!$CZ$13,IF(G730=Precios!$CY$14,Precios!$CZ$14,IF(G730=Precios!$CY$15,Precios!$CZ$15,IF(G730=Precios!$CY$16,Precios!$CZ$16,IF(G730=Precios!$CY$17,Precios!$CZ$17,IF(G730=Precios!$CY$18,Precios!$CZ$18,0)))))))))))))))</f>
        <v>0</v>
      </c>
      <c r="J730" s="87"/>
      <c r="K730" s="88">
        <f>IF(J730=1,I730,IF(J730=2,I730*(1-Precios!$DC$3),0))</f>
        <v>0</v>
      </c>
      <c r="L730" s="88">
        <f t="shared" ref="L730:L735" si="82">+H730*K730</f>
        <v>0</v>
      </c>
      <c r="M730" s="89">
        <f>+SUM(L730:L732)</f>
        <v>0</v>
      </c>
      <c r="N730" s="90">
        <f>IF(J730=1,(+M730*Precios!$DA$3),0)</f>
        <v>0</v>
      </c>
      <c r="O730" s="91">
        <f>+M730-N730</f>
        <v>0</v>
      </c>
      <c r="P730" s="92"/>
      <c r="Q730" s="93">
        <f>+O730-P730</f>
        <v>0</v>
      </c>
      <c r="R730" s="94">
        <f>IF(J730=1,0,Q730)</f>
        <v>0</v>
      </c>
      <c r="S730" s="145">
        <f>IF(J730=2,0,Q730)</f>
        <v>0</v>
      </c>
    </row>
    <row r="731" spans="1:19" x14ac:dyDescent="0.25">
      <c r="A731" s="95"/>
      <c r="B731" s="32"/>
      <c r="C731" s="26"/>
      <c r="D731" s="110"/>
      <c r="E731" s="110"/>
      <c r="F731" s="110"/>
      <c r="G731" s="32"/>
      <c r="H731" s="34"/>
      <c r="I731" s="157">
        <f>IF(G731=Precios!$CY$4,Precios!$CZ$4,IF(G731=Precios!$CY$5,Precios!$CZ$5,IF(G731=Precios!$CY$6,Precios!$CZ$6,IF(G731=Precios!$CY$7,Precios!$CZ$7,IF(G731=Precios!$CY$8,Precios!$CZ$8,IF(G731=Precios!$CY$9,Precios!$CZ$9,IF(G731=Precios!$CY$10,Precios!$CZ$10,IF(G731=Precios!$CY$11,Precios!$CZ$11,IF(G731=Precios!$CY$12,Precios!$CZ$12,IF(G731=Precios!$CY$13,Precios!$CZ$13,IF(G731=Precios!$CY$14,Precios!$CZ$14,IF(G731=Precios!$CY$15,Precios!$CZ$15,IF(G731=Precios!$CY$16,Precios!$CZ$16,IF(G731=Precios!$CY$17,Precios!$CZ$17,IF(G731=Precios!$CY$18,Precios!$CZ$18,0)))))))))))))))</f>
        <v>0</v>
      </c>
      <c r="J731" s="32"/>
      <c r="K731" s="82">
        <f>IF(J731=1,I731,IF(J731=2,I731*(1-Precios!$DC$3),0))</f>
        <v>0</v>
      </c>
      <c r="L731" s="82">
        <f t="shared" si="82"/>
        <v>0</v>
      </c>
      <c r="M731" s="33"/>
      <c r="N731" s="28"/>
      <c r="O731" s="28"/>
      <c r="P731" s="28"/>
      <c r="Q731" s="28"/>
      <c r="R731" s="28"/>
      <c r="S731" s="96"/>
    </row>
    <row r="732" spans="1:19" ht="15.75" thickBot="1" x14ac:dyDescent="0.3">
      <c r="A732" s="97"/>
      <c r="B732" s="100"/>
      <c r="C732" s="98"/>
      <c r="D732" s="111"/>
      <c r="E732" s="111"/>
      <c r="F732" s="111"/>
      <c r="G732" s="100"/>
      <c r="H732" s="99"/>
      <c r="I732" s="158">
        <f>IF(G732=Precios!$CY$4,Precios!$CZ$4,IF(G732=Precios!$CY$5,Precios!$CZ$5,IF(G732=Precios!$CY$6,Precios!$CZ$6,IF(G732=Precios!$CY$7,Precios!$CZ$7,IF(G732=Precios!$CY$8,Precios!$CZ$8,IF(G732=Precios!$CY$9,Precios!$CZ$9,IF(G732=Precios!$CY$10,Precios!$CZ$10,IF(G732=Precios!$CY$11,Precios!$CZ$11,IF(G732=Precios!$CY$12,Precios!$CZ$12,IF(G732=Precios!$CY$13,Precios!$CZ$13,IF(G732=Precios!$CY$14,Precios!$CZ$14,IF(G732=Precios!$CY$15,Precios!$CZ$15,IF(G732=Precios!$CY$16,Precios!$CZ$16,IF(G732=Precios!$CY$17,Precios!$CZ$17,IF(G732=Precios!$CY$18,Precios!$CZ$18,0)))))))))))))))</f>
        <v>0</v>
      </c>
      <c r="J732" s="100"/>
      <c r="K732" s="101">
        <f>IF(J732=1,I732,IF(J732=2,I732*(1-Precios!$DC$3),0))</f>
        <v>0</v>
      </c>
      <c r="L732" s="101">
        <f t="shared" si="82"/>
        <v>0</v>
      </c>
      <c r="M732" s="102"/>
      <c r="N732" s="103"/>
      <c r="O732" s="103"/>
      <c r="P732" s="103"/>
      <c r="Q732" s="103"/>
      <c r="R732" s="103"/>
      <c r="S732" s="104"/>
    </row>
    <row r="733" spans="1:19" x14ac:dyDescent="0.25">
      <c r="A733" s="84"/>
      <c r="B733" s="87"/>
      <c r="C733" s="85"/>
      <c r="D733" s="109"/>
      <c r="E733" s="109"/>
      <c r="F733" s="109"/>
      <c r="G733" s="87"/>
      <c r="H733" s="86"/>
      <c r="I733" s="156">
        <f>IF(G733=Precios!$CY$4,Precios!$CZ$4,IF(G733=Precios!$CY$5,Precios!$CZ$5,IF(G733=Precios!$CY$6,Precios!$CZ$6,IF(G733=Precios!$CY$7,Precios!$CZ$7,IF(G733=Precios!$CY$8,Precios!$CZ$8,IF(G733=Precios!$CY$9,Precios!$CZ$9,IF(G733=Precios!$CY$10,Precios!$CZ$10,IF(G733=Precios!$CY$11,Precios!$CZ$11,IF(G733=Precios!$CY$12,Precios!$CZ$12,IF(G733=Precios!$CY$13,Precios!$CZ$13,IF(G733=Precios!$CY$14,Precios!$CZ$14,IF(G733=Precios!$CY$15,Precios!$CZ$15,IF(G733=Precios!$CY$16,Precios!$CZ$16,IF(G733=Precios!$CY$17,Precios!$CZ$17,IF(G733=Precios!$CY$18,Precios!$CZ$18,0)))))))))))))))</f>
        <v>0</v>
      </c>
      <c r="J733" s="87"/>
      <c r="K733" s="88">
        <f>IF(J733=1,I733,IF(J733=2,I733*(1-Precios!$DC$3),0))</f>
        <v>0</v>
      </c>
      <c r="L733" s="88">
        <f t="shared" si="82"/>
        <v>0</v>
      </c>
      <c r="M733" s="89">
        <f>+SUM(L733:L735)</f>
        <v>0</v>
      </c>
      <c r="N733" s="90">
        <f>IF(J733=1,(+M733*Precios!$DA$3),0)</f>
        <v>0</v>
      </c>
      <c r="O733" s="91">
        <f>+M733-N733</f>
        <v>0</v>
      </c>
      <c r="P733" s="92"/>
      <c r="Q733" s="93">
        <f>+O733-P733</f>
        <v>0</v>
      </c>
      <c r="R733" s="94">
        <f>IF(J733=1,0,Q733)</f>
        <v>0</v>
      </c>
      <c r="S733" s="145">
        <f>IF(J733=2,0,Q733)</f>
        <v>0</v>
      </c>
    </row>
    <row r="734" spans="1:19" x14ac:dyDescent="0.25">
      <c r="A734" s="95"/>
      <c r="B734" s="32"/>
      <c r="C734" s="26"/>
      <c r="D734" s="110"/>
      <c r="E734" s="110"/>
      <c r="F734" s="110"/>
      <c r="G734" s="32"/>
      <c r="H734" s="34"/>
      <c r="I734" s="157">
        <f>IF(G734=Precios!$CY$4,Precios!$CZ$4,IF(G734=Precios!$CY$5,Precios!$CZ$5,IF(G734=Precios!$CY$6,Precios!$CZ$6,IF(G734=Precios!$CY$7,Precios!$CZ$7,IF(G734=Precios!$CY$8,Precios!$CZ$8,IF(G734=Precios!$CY$9,Precios!$CZ$9,IF(G734=Precios!$CY$10,Precios!$CZ$10,IF(G734=Precios!$CY$11,Precios!$CZ$11,IF(G734=Precios!$CY$12,Precios!$CZ$12,IF(G734=Precios!$CY$13,Precios!$CZ$13,IF(G734=Precios!$CY$14,Precios!$CZ$14,IF(G734=Precios!$CY$15,Precios!$CZ$15,IF(G734=Precios!$CY$16,Precios!$CZ$16,IF(G734=Precios!$CY$17,Precios!$CZ$17,IF(G734=Precios!$CY$18,Precios!$CZ$18,0)))))))))))))))</f>
        <v>0</v>
      </c>
      <c r="J734" s="32"/>
      <c r="K734" s="82">
        <f>IF(J734=1,I734,IF(J734=2,I734*(1-Precios!$DC$3),0))</f>
        <v>0</v>
      </c>
      <c r="L734" s="82">
        <f t="shared" si="82"/>
        <v>0</v>
      </c>
      <c r="M734" s="33"/>
      <c r="N734" s="28"/>
      <c r="O734" s="28"/>
      <c r="P734" s="28"/>
      <c r="Q734" s="28"/>
      <c r="R734" s="28"/>
      <c r="S734" s="96"/>
    </row>
    <row r="735" spans="1:19" ht="15.75" thickBot="1" x14ac:dyDescent="0.3">
      <c r="A735" s="97"/>
      <c r="B735" s="100"/>
      <c r="C735" s="98"/>
      <c r="D735" s="111"/>
      <c r="E735" s="111"/>
      <c r="F735" s="111"/>
      <c r="G735" s="100"/>
      <c r="H735" s="99"/>
      <c r="I735" s="158">
        <f>IF(G735=Precios!$CY$4,Precios!$CZ$4,IF(G735=Precios!$CY$5,Precios!$CZ$5,IF(G735=Precios!$CY$6,Precios!$CZ$6,IF(G735=Precios!$CY$7,Precios!$CZ$7,IF(G735=Precios!$CY$8,Precios!$CZ$8,IF(G735=Precios!$CY$9,Precios!$CZ$9,IF(G735=Precios!$CY$10,Precios!$CZ$10,IF(G735=Precios!$CY$11,Precios!$CZ$11,IF(G735=Precios!$CY$12,Precios!$CZ$12,IF(G735=Precios!$CY$13,Precios!$CZ$13,IF(G735=Precios!$CY$14,Precios!$CZ$14,IF(G735=Precios!$CY$15,Precios!$CZ$15,IF(G735=Precios!$CY$16,Precios!$CZ$16,IF(G735=Precios!$CY$17,Precios!$CZ$17,IF(G735=Precios!$CY$18,Precios!$CZ$18,0)))))))))))))))</f>
        <v>0</v>
      </c>
      <c r="J735" s="100"/>
      <c r="K735" s="101">
        <f>IF(J735=1,I735,IF(J735=2,I735*(1-Precios!$DC$3),0))</f>
        <v>0</v>
      </c>
      <c r="L735" s="101">
        <f t="shared" si="82"/>
        <v>0</v>
      </c>
      <c r="M735" s="102"/>
      <c r="N735" s="103"/>
      <c r="O735" s="103"/>
      <c r="P735" s="103"/>
      <c r="Q735" s="103"/>
      <c r="R735" s="103"/>
      <c r="S735" s="104"/>
    </row>
    <row r="736" spans="1:19" x14ac:dyDescent="0.25">
      <c r="A736" s="84"/>
      <c r="B736" s="87"/>
      <c r="C736" s="85"/>
      <c r="D736" s="109"/>
      <c r="E736" s="109"/>
      <c r="F736" s="109"/>
      <c r="G736" s="87"/>
      <c r="H736" s="86"/>
      <c r="I736" s="156">
        <f>IF(G736=Precios!$CY$4,Precios!$CZ$4,IF(G736=Precios!$CY$5,Precios!$CZ$5,IF(G736=Precios!$CY$6,Precios!$CZ$6,IF(G736=Precios!$CY$7,Precios!$CZ$7,IF(G736=Precios!$CY$8,Precios!$CZ$8,IF(G736=Precios!$CY$9,Precios!$CZ$9,IF(G736=Precios!$CY$10,Precios!$CZ$10,IF(G736=Precios!$CY$11,Precios!$CZ$11,IF(G736=Precios!$CY$12,Precios!$CZ$12,IF(G736=Precios!$CY$13,Precios!$CZ$13,IF(G736=Precios!$CY$14,Precios!$CZ$14,IF(G736=Precios!$CY$15,Precios!$CZ$15,IF(G736=Precios!$CY$16,Precios!$CZ$16,IF(G736=Precios!$CY$17,Precios!$CZ$17,IF(G736=Precios!$CY$18,Precios!$CZ$18,0)))))))))))))))</f>
        <v>0</v>
      </c>
      <c r="J736" s="87"/>
      <c r="K736" s="88">
        <f>IF(J736=1,I736,IF(J736=2,I736*(1-Precios!$DC$3),0))</f>
        <v>0</v>
      </c>
      <c r="L736" s="88">
        <f t="shared" si="78"/>
        <v>0</v>
      </c>
      <c r="M736" s="89">
        <f>+SUM(L736:L738)</f>
        <v>0</v>
      </c>
      <c r="N736" s="90">
        <f>IF(J736=1,(+M736*Precios!$DA$3),0)</f>
        <v>0</v>
      </c>
      <c r="O736" s="91">
        <f>+M736-N736</f>
        <v>0</v>
      </c>
      <c r="P736" s="92"/>
      <c r="Q736" s="93">
        <f>+O736-P736</f>
        <v>0</v>
      </c>
      <c r="R736" s="94">
        <f>IF(J736=1,0,Q736)</f>
        <v>0</v>
      </c>
      <c r="S736" s="145">
        <f>IF(J736=2,0,Q736)</f>
        <v>0</v>
      </c>
    </row>
    <row r="737" spans="1:19" x14ac:dyDescent="0.25">
      <c r="A737" s="95"/>
      <c r="B737" s="32"/>
      <c r="C737" s="26"/>
      <c r="D737" s="110"/>
      <c r="E737" s="110"/>
      <c r="F737" s="110"/>
      <c r="G737" s="32"/>
      <c r="H737" s="34"/>
      <c r="I737" s="157">
        <f>IF(G737=Precios!$CY$4,Precios!$CZ$4,IF(G737=Precios!$CY$5,Precios!$CZ$5,IF(G737=Precios!$CY$6,Precios!$CZ$6,IF(G737=Precios!$CY$7,Precios!$CZ$7,IF(G737=Precios!$CY$8,Precios!$CZ$8,IF(G737=Precios!$CY$9,Precios!$CZ$9,IF(G737=Precios!$CY$10,Precios!$CZ$10,IF(G737=Precios!$CY$11,Precios!$CZ$11,IF(G737=Precios!$CY$12,Precios!$CZ$12,IF(G737=Precios!$CY$13,Precios!$CZ$13,IF(G737=Precios!$CY$14,Precios!$CZ$14,IF(G737=Precios!$CY$15,Precios!$CZ$15,IF(G737=Precios!$CY$16,Precios!$CZ$16,IF(G737=Precios!$CY$17,Precios!$CZ$17,IF(G737=Precios!$CY$18,Precios!$CZ$18,0)))))))))))))))</f>
        <v>0</v>
      </c>
      <c r="J737" s="32"/>
      <c r="K737" s="82">
        <f>IF(J737=1,I737,IF(J737=2,I737*(1-Precios!$DC$3),0))</f>
        <v>0</v>
      </c>
      <c r="L737" s="82">
        <f t="shared" si="78"/>
        <v>0</v>
      </c>
      <c r="M737" s="33"/>
      <c r="N737" s="28"/>
      <c r="O737" s="28"/>
      <c r="P737" s="28"/>
      <c r="Q737" s="28"/>
      <c r="R737" s="28"/>
      <c r="S737" s="96"/>
    </row>
    <row r="738" spans="1:19" ht="15.75" thickBot="1" x14ac:dyDescent="0.3">
      <c r="A738" s="97"/>
      <c r="B738" s="100"/>
      <c r="C738" s="98"/>
      <c r="D738" s="111"/>
      <c r="E738" s="111"/>
      <c r="F738" s="111"/>
      <c r="G738" s="100"/>
      <c r="H738" s="99"/>
      <c r="I738" s="158">
        <f>IF(G738=Precios!$CY$4,Precios!$CZ$4,IF(G738=Precios!$CY$5,Precios!$CZ$5,IF(G738=Precios!$CY$6,Precios!$CZ$6,IF(G738=Precios!$CY$7,Precios!$CZ$7,IF(G738=Precios!$CY$8,Precios!$CZ$8,IF(G738=Precios!$CY$9,Precios!$CZ$9,IF(G738=Precios!$CY$10,Precios!$CZ$10,IF(G738=Precios!$CY$11,Precios!$CZ$11,IF(G738=Precios!$CY$12,Precios!$CZ$12,IF(G738=Precios!$CY$13,Precios!$CZ$13,IF(G738=Precios!$CY$14,Precios!$CZ$14,IF(G738=Precios!$CY$15,Precios!$CZ$15,IF(G738=Precios!$CY$16,Precios!$CZ$16,IF(G738=Precios!$CY$17,Precios!$CZ$17,IF(G738=Precios!$CY$18,Precios!$CZ$18,0)))))))))))))))</f>
        <v>0</v>
      </c>
      <c r="J738" s="100"/>
      <c r="K738" s="101">
        <f>IF(J738=1,I738,IF(J738=2,I738*(1-Precios!$DC$3),0))</f>
        <v>0</v>
      </c>
      <c r="L738" s="101">
        <f t="shared" si="78"/>
        <v>0</v>
      </c>
      <c r="M738" s="102"/>
      <c r="N738" s="103"/>
      <c r="O738" s="103"/>
      <c r="P738" s="103"/>
      <c r="Q738" s="103"/>
      <c r="R738" s="103"/>
      <c r="S738" s="104"/>
    </row>
    <row r="739" spans="1:19" x14ac:dyDescent="0.25">
      <c r="A739" s="84"/>
      <c r="B739" s="87"/>
      <c r="C739" s="85"/>
      <c r="D739" s="109"/>
      <c r="E739" s="109"/>
      <c r="F739" s="109"/>
      <c r="G739" s="87"/>
      <c r="H739" s="86"/>
      <c r="I739" s="156">
        <f>IF(G739=Precios!$CY$4,Precios!$CZ$4,IF(G739=Precios!$CY$5,Precios!$CZ$5,IF(G739=Precios!$CY$6,Precios!$CZ$6,IF(G739=Precios!$CY$7,Precios!$CZ$7,IF(G739=Precios!$CY$8,Precios!$CZ$8,IF(G739=Precios!$CY$9,Precios!$CZ$9,IF(G739=Precios!$CY$10,Precios!$CZ$10,IF(G739=Precios!$CY$11,Precios!$CZ$11,IF(G739=Precios!$CY$12,Precios!$CZ$12,IF(G739=Precios!$CY$13,Precios!$CZ$13,IF(G739=Precios!$CY$14,Precios!$CZ$14,IF(G739=Precios!$CY$15,Precios!$CZ$15,IF(G739=Precios!$CY$16,Precios!$CZ$16,IF(G739=Precios!$CY$17,Precios!$CZ$17,IF(G739=Precios!$CY$18,Precios!$CZ$18,0)))))))))))))))</f>
        <v>0</v>
      </c>
      <c r="J739" s="87"/>
      <c r="K739" s="88">
        <f>IF(J739=1,I739,IF(J739=2,I739*(1-Precios!$DC$3),0))</f>
        <v>0</v>
      </c>
      <c r="L739" s="88">
        <f t="shared" si="77"/>
        <v>0</v>
      </c>
      <c r="M739" s="89">
        <f>+SUM(L739:L741)</f>
        <v>0</v>
      </c>
      <c r="N739" s="90">
        <f>IF(J739=1,(+M739*Precios!$DA$3),0)</f>
        <v>0</v>
      </c>
      <c r="O739" s="91">
        <f>+M739-N739</f>
        <v>0</v>
      </c>
      <c r="P739" s="92"/>
      <c r="Q739" s="93">
        <f>+O739-P739</f>
        <v>0</v>
      </c>
      <c r="R739" s="94">
        <f>IF(J739=1,0,Q739)</f>
        <v>0</v>
      </c>
      <c r="S739" s="145">
        <f>IF(J739=2,0,Q739)</f>
        <v>0</v>
      </c>
    </row>
    <row r="740" spans="1:19" x14ac:dyDescent="0.25">
      <c r="A740" s="95"/>
      <c r="B740" s="32"/>
      <c r="C740" s="26"/>
      <c r="D740" s="110"/>
      <c r="E740" s="110"/>
      <c r="F740" s="110"/>
      <c r="G740" s="32"/>
      <c r="H740" s="34"/>
      <c r="I740" s="157">
        <f>IF(G740=Precios!$CY$4,Precios!$CZ$4,IF(G740=Precios!$CY$5,Precios!$CZ$5,IF(G740=Precios!$CY$6,Precios!$CZ$6,IF(G740=Precios!$CY$7,Precios!$CZ$7,IF(G740=Precios!$CY$8,Precios!$CZ$8,IF(G740=Precios!$CY$9,Precios!$CZ$9,IF(G740=Precios!$CY$10,Precios!$CZ$10,IF(G740=Precios!$CY$11,Precios!$CZ$11,IF(G740=Precios!$CY$12,Precios!$CZ$12,IF(G740=Precios!$CY$13,Precios!$CZ$13,IF(G740=Precios!$CY$14,Precios!$CZ$14,IF(G740=Precios!$CY$15,Precios!$CZ$15,IF(G740=Precios!$CY$16,Precios!$CZ$16,IF(G740=Precios!$CY$17,Precios!$CZ$17,IF(G740=Precios!$CY$18,Precios!$CZ$18,0)))))))))))))))</f>
        <v>0</v>
      </c>
      <c r="J740" s="32"/>
      <c r="K740" s="82">
        <f>IF(J740=1,I740,IF(J740=2,I740*(1-Precios!$DC$3),0))</f>
        <v>0</v>
      </c>
      <c r="L740" s="82">
        <f t="shared" si="77"/>
        <v>0</v>
      </c>
      <c r="M740" s="33"/>
      <c r="N740" s="28"/>
      <c r="O740" s="28"/>
      <c r="P740" s="28"/>
      <c r="Q740" s="28"/>
      <c r="R740" s="28"/>
      <c r="S740" s="96"/>
    </row>
    <row r="741" spans="1:19" ht="15.75" thickBot="1" x14ac:dyDescent="0.3">
      <c r="A741" s="97"/>
      <c r="B741" s="100"/>
      <c r="C741" s="98"/>
      <c r="D741" s="111"/>
      <c r="E741" s="111"/>
      <c r="F741" s="111"/>
      <c r="G741" s="100"/>
      <c r="H741" s="99"/>
      <c r="I741" s="158">
        <f>IF(G741=Precios!$CY$4,Precios!$CZ$4,IF(G741=Precios!$CY$5,Precios!$CZ$5,IF(G741=Precios!$CY$6,Precios!$CZ$6,IF(G741=Precios!$CY$7,Precios!$CZ$7,IF(G741=Precios!$CY$8,Precios!$CZ$8,IF(G741=Precios!$CY$9,Precios!$CZ$9,IF(G741=Precios!$CY$10,Precios!$CZ$10,IF(G741=Precios!$CY$11,Precios!$CZ$11,IF(G741=Precios!$CY$12,Precios!$CZ$12,IF(G741=Precios!$CY$13,Precios!$CZ$13,IF(G741=Precios!$CY$14,Precios!$CZ$14,IF(G741=Precios!$CY$15,Precios!$CZ$15,IF(G741=Precios!$CY$16,Precios!$CZ$16,IF(G741=Precios!$CY$17,Precios!$CZ$17,IF(G741=Precios!$CY$18,Precios!$CZ$18,0)))))))))))))))</f>
        <v>0</v>
      </c>
      <c r="J741" s="100"/>
      <c r="K741" s="101">
        <f>IF(J741=1,I741,IF(J741=2,I741*(1-Precios!$DC$3),0))</f>
        <v>0</v>
      </c>
      <c r="L741" s="101">
        <f t="shared" si="77"/>
        <v>0</v>
      </c>
      <c r="M741" s="102"/>
      <c r="N741" s="103"/>
      <c r="O741" s="103"/>
      <c r="P741" s="103"/>
      <c r="Q741" s="103"/>
      <c r="R741" s="103"/>
      <c r="S741" s="104"/>
    </row>
    <row r="742" spans="1:19" s="19" customFormat="1" ht="15.75" thickBot="1" x14ac:dyDescent="0.3">
      <c r="A742" s="148" t="s">
        <v>92</v>
      </c>
      <c r="B742" s="149">
        <f>COUNT(B682:B741)</f>
        <v>5</v>
      </c>
      <c r="C742" s="150"/>
      <c r="D742" s="150"/>
      <c r="E742" s="150"/>
      <c r="F742" s="150"/>
      <c r="G742" s="149"/>
      <c r="H742" s="149">
        <f>+SUM(H682:H741)</f>
        <v>45</v>
      </c>
      <c r="I742" s="161"/>
      <c r="J742" s="149"/>
      <c r="K742" s="151"/>
      <c r="L742" s="151"/>
      <c r="M742" s="151">
        <f t="shared" ref="M742:S742" si="83">SUM(M682:M741)</f>
        <v>20332.105263157893</v>
      </c>
      <c r="N742" s="151">
        <f t="shared" si="83"/>
        <v>184.17473684210529</v>
      </c>
      <c r="O742" s="151">
        <f t="shared" si="83"/>
        <v>20147.930526315788</v>
      </c>
      <c r="P742" s="151">
        <f t="shared" si="83"/>
        <v>0</v>
      </c>
      <c r="Q742" s="151">
        <f t="shared" si="83"/>
        <v>20147.930526315788</v>
      </c>
      <c r="R742" s="151">
        <f t="shared" si="83"/>
        <v>12690</v>
      </c>
      <c r="S742" s="152">
        <f t="shared" si="83"/>
        <v>7457.9305263157894</v>
      </c>
    </row>
    <row r="743" spans="1:19" ht="15.75" thickBot="1" x14ac:dyDescent="0.3"/>
    <row r="744" spans="1:19" ht="15.75" thickBot="1" x14ac:dyDescent="0.3">
      <c r="A744" s="44" t="s">
        <v>1</v>
      </c>
      <c r="B744" s="46">
        <f>+B681+B742</f>
        <v>60</v>
      </c>
      <c r="C744" s="45"/>
      <c r="D744" s="112"/>
      <c r="E744" s="112"/>
      <c r="F744" s="112"/>
      <c r="G744" s="46"/>
      <c r="H744" s="46">
        <f>+H681+H742</f>
        <v>248</v>
      </c>
      <c r="I744" s="163"/>
      <c r="J744" s="46"/>
      <c r="K744" s="47"/>
      <c r="L744" s="47"/>
      <c r="M744" s="47">
        <f t="shared" ref="M744:S744" si="84">+M681+M742</f>
        <v>107589.73684210527</v>
      </c>
      <c r="N744" s="47">
        <f t="shared" si="84"/>
        <v>903.62315789473689</v>
      </c>
      <c r="O744" s="47">
        <f t="shared" si="84"/>
        <v>106686.11368421053</v>
      </c>
      <c r="P744" s="47">
        <f t="shared" si="84"/>
        <v>700</v>
      </c>
      <c r="Q744" s="47">
        <f t="shared" si="84"/>
        <v>105986.11368421053</v>
      </c>
      <c r="R744" s="47">
        <f t="shared" si="84"/>
        <v>69395</v>
      </c>
      <c r="S744" s="47">
        <f t="shared" si="84"/>
        <v>36591.113684210526</v>
      </c>
    </row>
  </sheetData>
  <pageMargins left="0.39370078740157483" right="0.59055118110236227" top="0.70866141732283472" bottom="0.39370078740157483" header="0.19685039370078741" footer="0.19685039370078741"/>
  <pageSetup paperSize="9" scale="55" fitToHeight="0" orientation="landscape" r:id="rId1"/>
  <headerFooter>
    <oddHeader>&amp;L&amp;G&amp;R&amp;G</oddHeader>
    <oddFooter>&amp;A</oddFooter>
  </headerFooter>
  <rowBreaks count="11" manualBreakCount="11">
    <brk id="60" max="16383" man="1"/>
    <brk id="122" max="16383" man="1"/>
    <brk id="184" max="16383" man="1"/>
    <brk id="246" max="16383" man="1"/>
    <brk id="308" max="16383" man="1"/>
    <brk id="370" max="16383" man="1"/>
    <brk id="432" max="16383" man="1"/>
    <brk id="494" max="16383" man="1"/>
    <brk id="556" max="16383" man="1"/>
    <brk id="618" max="16383" man="1"/>
    <brk id="680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4"/>
  <sheetViews>
    <sheetView zoomScale="75" zoomScaleNormal="75" zoomScalePageLayoutView="75" workbookViewId="0"/>
  </sheetViews>
  <sheetFormatPr baseColWidth="10" defaultRowHeight="15" x14ac:dyDescent="0.25"/>
  <cols>
    <col min="1" max="1" width="5" style="1" customWidth="1"/>
    <col min="2" max="2" width="5.42578125" customWidth="1"/>
    <col min="3" max="3" width="31.7109375" customWidth="1"/>
    <col min="4" max="15" width="15.7109375" style="2" customWidth="1"/>
    <col min="16" max="16" width="15.7109375" style="164" customWidth="1"/>
  </cols>
  <sheetData>
    <row r="1" spans="1:16" ht="23.25" x14ac:dyDescent="0.35">
      <c r="A1" s="193" t="s">
        <v>12</v>
      </c>
      <c r="B1" s="167"/>
      <c r="C1" s="167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6" x14ac:dyDescent="0.25">
      <c r="D2" s="3" t="s">
        <v>69</v>
      </c>
      <c r="E2" s="3" t="s">
        <v>70</v>
      </c>
      <c r="F2" s="3" t="s">
        <v>71</v>
      </c>
      <c r="G2" s="3" t="s">
        <v>72</v>
      </c>
      <c r="H2" s="3" t="s">
        <v>73</v>
      </c>
      <c r="I2" s="3" t="s">
        <v>74</v>
      </c>
      <c r="J2" s="3" t="s">
        <v>75</v>
      </c>
      <c r="K2" s="3" t="s">
        <v>76</v>
      </c>
      <c r="L2" s="3" t="s">
        <v>77</v>
      </c>
      <c r="M2" s="3" t="s">
        <v>78</v>
      </c>
      <c r="N2" s="3" t="s">
        <v>79</v>
      </c>
      <c r="O2" s="3" t="s">
        <v>80</v>
      </c>
      <c r="P2" s="165" t="s">
        <v>177</v>
      </c>
    </row>
    <row r="3" spans="1:16" x14ac:dyDescent="0.25">
      <c r="P3" s="194"/>
    </row>
    <row r="4" spans="1:16" x14ac:dyDescent="0.25">
      <c r="A4" s="128" t="s">
        <v>0</v>
      </c>
      <c r="B4" s="129"/>
      <c r="C4" s="129"/>
      <c r="D4" s="58"/>
      <c r="E4" s="58">
        <f>+D34</f>
        <v>830</v>
      </c>
      <c r="F4" s="58">
        <f t="shared" ref="F4:O4" si="0">+E34</f>
        <v>3070</v>
      </c>
      <c r="G4" s="58">
        <f t="shared" si="0"/>
        <v>2249.5473684210529</v>
      </c>
      <c r="H4" s="58">
        <f t="shared" si="0"/>
        <v>933.72947368421137</v>
      </c>
      <c r="I4" s="58">
        <f t="shared" si="0"/>
        <v>3278.7347368421065</v>
      </c>
      <c r="J4" s="58">
        <f t="shared" si="0"/>
        <v>6913.3421052631602</v>
      </c>
      <c r="K4" s="58">
        <f t="shared" si="0"/>
        <v>5658.3494736842131</v>
      </c>
      <c r="L4" s="58">
        <f t="shared" si="0"/>
        <v>9659.2305263157923</v>
      </c>
      <c r="M4" s="58">
        <f t="shared" si="0"/>
        <v>12389.935789473686</v>
      </c>
      <c r="N4" s="58">
        <f t="shared" si="0"/>
        <v>13761.965789473688</v>
      </c>
      <c r="O4" s="58">
        <f t="shared" si="0"/>
        <v>19410.492631578949</v>
      </c>
      <c r="P4" s="166">
        <f>+O34</f>
        <v>14740.454210526321</v>
      </c>
    </row>
    <row r="5" spans="1:16" x14ac:dyDescent="0.25">
      <c r="A5" s="128" t="s">
        <v>43</v>
      </c>
      <c r="B5" s="129"/>
      <c r="C5" s="129"/>
      <c r="P5" s="195"/>
    </row>
    <row r="6" spans="1:16" x14ac:dyDescent="0.25">
      <c r="A6" s="128"/>
      <c r="B6" s="129" t="s">
        <v>44</v>
      </c>
      <c r="C6" s="129"/>
      <c r="D6" s="42">
        <f>+Ventas!R60</f>
        <v>2000</v>
      </c>
      <c r="E6" s="42">
        <f>+Ventas!R122</f>
        <v>2800</v>
      </c>
      <c r="F6" s="42">
        <f>+Ventas!R184</f>
        <v>2570</v>
      </c>
      <c r="G6" s="42">
        <f>+Ventas!R246</f>
        <v>3750</v>
      </c>
      <c r="H6" s="42">
        <f>+Ventas!R308</f>
        <v>4070</v>
      </c>
      <c r="I6" s="42">
        <f>+Ventas!R370</f>
        <v>5390</v>
      </c>
      <c r="J6" s="42">
        <f>+Ventas!R432</f>
        <v>5840</v>
      </c>
      <c r="K6" s="42">
        <f>+Ventas!R494</f>
        <v>6160</v>
      </c>
      <c r="L6" s="42">
        <f>+Ventas!R556</f>
        <v>6325</v>
      </c>
      <c r="M6" s="42">
        <f>+Ventas!R618</f>
        <v>8695</v>
      </c>
      <c r="N6" s="42">
        <f>+Ventas!R680</f>
        <v>9105</v>
      </c>
      <c r="O6" s="42">
        <f>+Ventas!R742</f>
        <v>12690</v>
      </c>
      <c r="P6" s="196"/>
    </row>
    <row r="7" spans="1:16" ht="15.75" thickBot="1" x14ac:dyDescent="0.3">
      <c r="A7" s="128"/>
      <c r="B7" s="129" t="s">
        <v>45</v>
      </c>
      <c r="C7" s="129"/>
      <c r="D7" s="42"/>
      <c r="E7" s="42">
        <f>+Ventas!S60</f>
        <v>0</v>
      </c>
      <c r="F7" s="42">
        <f>+Ventas!S122</f>
        <v>821.8105263157895</v>
      </c>
      <c r="G7" s="42">
        <f>+Ventas!S184</f>
        <v>2075.0715789473684</v>
      </c>
      <c r="H7" s="42">
        <f>+Ventas!S246</f>
        <v>2259.9789473684214</v>
      </c>
      <c r="I7" s="42">
        <f>+Ventas!S308</f>
        <v>3163.9705263157903</v>
      </c>
      <c r="J7" s="42">
        <f>+Ventas!S370</f>
        <v>3163.9705263157903</v>
      </c>
      <c r="K7" s="42">
        <f>+Ventas!S432</f>
        <v>2598.9757894736849</v>
      </c>
      <c r="L7" s="42">
        <f>+Ventas!S494</f>
        <v>2259.9789473684214</v>
      </c>
      <c r="M7" s="42">
        <f>+Ventas!S556</f>
        <v>4098.7800000000007</v>
      </c>
      <c r="N7" s="42">
        <f>+Ventas!S618</f>
        <v>3718.6926315789474</v>
      </c>
      <c r="O7" s="173">
        <f>+Ventas!S680</f>
        <v>4971.9536842105263</v>
      </c>
      <c r="P7" s="175">
        <f>+Ventas!S742</f>
        <v>7457.9305263157894</v>
      </c>
    </row>
    <row r="8" spans="1:16" ht="15.75" thickBot="1" x14ac:dyDescent="0.3">
      <c r="A8" s="128" t="s">
        <v>46</v>
      </c>
      <c r="B8" s="129"/>
      <c r="C8" s="129"/>
      <c r="D8" s="50">
        <f>SUM(D6:D7)</f>
        <v>2000</v>
      </c>
      <c r="E8" s="50">
        <f t="shared" ref="E8:O8" si="1">SUM(E6:E7)</f>
        <v>2800</v>
      </c>
      <c r="F8" s="50">
        <f t="shared" si="1"/>
        <v>3391.8105263157895</v>
      </c>
      <c r="G8" s="50">
        <f t="shared" si="1"/>
        <v>5825.0715789473688</v>
      </c>
      <c r="H8" s="50">
        <f t="shared" si="1"/>
        <v>6329.9789473684214</v>
      </c>
      <c r="I8" s="50">
        <f t="shared" si="1"/>
        <v>8553.9705263157903</v>
      </c>
      <c r="J8" s="50">
        <f t="shared" si="1"/>
        <v>9003.9705263157903</v>
      </c>
      <c r="K8" s="50">
        <f t="shared" si="1"/>
        <v>8758.9757894736849</v>
      </c>
      <c r="L8" s="50">
        <f t="shared" si="1"/>
        <v>8584.9789473684214</v>
      </c>
      <c r="M8" s="50">
        <f t="shared" si="1"/>
        <v>12793.78</v>
      </c>
      <c r="N8" s="50">
        <f t="shared" si="1"/>
        <v>12823.692631578948</v>
      </c>
      <c r="O8" s="174">
        <f t="shared" si="1"/>
        <v>17661.953684210526</v>
      </c>
      <c r="P8" s="168">
        <f>+SUM(P7)</f>
        <v>7457.9305263157894</v>
      </c>
    </row>
    <row r="9" spans="1:16" x14ac:dyDescent="0.25">
      <c r="A9" s="128" t="s">
        <v>2</v>
      </c>
      <c r="B9" s="129"/>
      <c r="C9" s="129"/>
      <c r="P9" s="194"/>
    </row>
    <row r="10" spans="1:16" x14ac:dyDescent="0.25">
      <c r="A10" s="128"/>
      <c r="B10" s="129" t="s">
        <v>65</v>
      </c>
      <c r="C10" s="129" t="s">
        <v>15</v>
      </c>
      <c r="D10" s="4"/>
      <c r="E10" s="4">
        <v>1000</v>
      </c>
      <c r="F10" s="4">
        <v>1500</v>
      </c>
      <c r="G10" s="4">
        <v>1500</v>
      </c>
      <c r="H10" s="4">
        <v>1800</v>
      </c>
      <c r="I10" s="4">
        <v>2000</v>
      </c>
      <c r="J10" s="4">
        <v>2500</v>
      </c>
      <c r="K10" s="4">
        <v>2500</v>
      </c>
      <c r="L10" s="4">
        <v>3000</v>
      </c>
      <c r="M10" s="4">
        <v>3000</v>
      </c>
      <c r="N10" s="4">
        <v>3500</v>
      </c>
      <c r="O10" s="4">
        <v>3500</v>
      </c>
      <c r="P10" s="197">
        <v>4000</v>
      </c>
    </row>
    <row r="11" spans="1:16" x14ac:dyDescent="0.25">
      <c r="A11" s="128"/>
      <c r="B11" s="129" t="s">
        <v>65</v>
      </c>
      <c r="C11" s="129" t="s">
        <v>16</v>
      </c>
      <c r="D11" s="4">
        <v>500</v>
      </c>
      <c r="E11" s="4">
        <v>500</v>
      </c>
      <c r="F11" s="4">
        <v>500</v>
      </c>
      <c r="G11" s="4">
        <v>500</v>
      </c>
      <c r="H11" s="4">
        <v>500</v>
      </c>
      <c r="I11" s="4">
        <v>500</v>
      </c>
      <c r="J11" s="4">
        <v>500</v>
      </c>
      <c r="K11" s="4">
        <v>500</v>
      </c>
      <c r="L11" s="4">
        <v>500</v>
      </c>
      <c r="M11" s="4">
        <v>500</v>
      </c>
      <c r="N11" s="4">
        <v>500</v>
      </c>
      <c r="O11" s="4">
        <v>500</v>
      </c>
      <c r="P11" s="197"/>
    </row>
    <row r="12" spans="1:16" ht="15.75" thickBot="1" x14ac:dyDescent="0.3">
      <c r="A12" s="128"/>
      <c r="B12" s="129" t="s">
        <v>65</v>
      </c>
      <c r="C12" s="129" t="s">
        <v>17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>
        <v>1000</v>
      </c>
      <c r="P12" s="197"/>
    </row>
    <row r="13" spans="1:16" ht="15.75" thickBot="1" x14ac:dyDescent="0.3">
      <c r="A13" s="128"/>
      <c r="B13" s="129" t="s">
        <v>66</v>
      </c>
      <c r="C13" s="129"/>
      <c r="D13" s="126">
        <v>5000</v>
      </c>
      <c r="E13" s="127">
        <v>500</v>
      </c>
      <c r="F13" s="127"/>
      <c r="G13" s="127">
        <v>5500</v>
      </c>
      <c r="H13" s="127"/>
      <c r="I13" s="127"/>
      <c r="J13" s="127">
        <v>5500</v>
      </c>
      <c r="K13" s="127"/>
      <c r="L13" s="127"/>
      <c r="M13" s="127">
        <v>6100</v>
      </c>
      <c r="N13" s="127"/>
      <c r="O13" s="212"/>
      <c r="P13" s="211"/>
    </row>
    <row r="14" spans="1:16" x14ac:dyDescent="0.25">
      <c r="A14" s="128"/>
      <c r="B14" s="129" t="s">
        <v>67</v>
      </c>
      <c r="C14" s="129"/>
      <c r="D14" s="125">
        <v>1000</v>
      </c>
      <c r="E14" s="125"/>
      <c r="F14" s="125">
        <v>500</v>
      </c>
      <c r="G14" s="125"/>
      <c r="H14" s="125"/>
      <c r="I14" s="125">
        <v>600</v>
      </c>
      <c r="J14" s="125"/>
      <c r="K14" s="125"/>
      <c r="L14" s="125">
        <v>400</v>
      </c>
      <c r="M14" s="125"/>
      <c r="N14" s="125">
        <v>1000</v>
      </c>
      <c r="O14" s="125"/>
      <c r="P14" s="197"/>
    </row>
    <row r="15" spans="1:16" x14ac:dyDescent="0.25">
      <c r="A15" s="128"/>
      <c r="B15" s="129" t="s">
        <v>59</v>
      </c>
      <c r="C15" s="129"/>
      <c r="D15" s="4">
        <v>400</v>
      </c>
      <c r="E15" s="4">
        <v>200</v>
      </c>
      <c r="F15" s="4"/>
      <c r="G15" s="4">
        <v>200</v>
      </c>
      <c r="H15" s="4">
        <v>200</v>
      </c>
      <c r="I15" s="4"/>
      <c r="J15" s="4"/>
      <c r="K15" s="4">
        <v>200</v>
      </c>
      <c r="L15" s="4"/>
      <c r="M15" s="4">
        <v>200</v>
      </c>
      <c r="N15" s="4"/>
      <c r="O15" s="4"/>
      <c r="P15" s="197"/>
    </row>
    <row r="16" spans="1:16" x14ac:dyDescent="0.25">
      <c r="A16" s="128"/>
      <c r="B16" s="129" t="s">
        <v>60</v>
      </c>
      <c r="C16" s="129"/>
      <c r="D16" s="4">
        <v>300</v>
      </c>
      <c r="E16" s="4"/>
      <c r="F16" s="4">
        <v>300</v>
      </c>
      <c r="G16" s="4"/>
      <c r="H16" s="4"/>
      <c r="I16" s="4">
        <v>300</v>
      </c>
      <c r="J16" s="4">
        <v>200</v>
      </c>
      <c r="K16" s="4"/>
      <c r="L16" s="4">
        <v>400</v>
      </c>
      <c r="M16" s="4"/>
      <c r="N16" s="4">
        <v>500</v>
      </c>
      <c r="O16" s="4">
        <v>600</v>
      </c>
      <c r="P16" s="197"/>
    </row>
    <row r="17" spans="1:16" x14ac:dyDescent="0.25">
      <c r="A17" s="128"/>
      <c r="B17" s="129" t="s">
        <v>13</v>
      </c>
      <c r="C17" s="129"/>
      <c r="D17" s="4">
        <v>270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197"/>
    </row>
    <row r="18" spans="1:16" x14ac:dyDescent="0.25">
      <c r="A18" s="128"/>
      <c r="B18" s="129" t="s">
        <v>14</v>
      </c>
      <c r="C18" s="129"/>
      <c r="D18" s="4">
        <v>2400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197"/>
    </row>
    <row r="19" spans="1:16" x14ac:dyDescent="0.25">
      <c r="A19" s="128"/>
      <c r="B19" s="129" t="s">
        <v>9</v>
      </c>
      <c r="C19" s="129"/>
      <c r="D19" s="4">
        <v>1300</v>
      </c>
      <c r="E19" s="4">
        <v>1300</v>
      </c>
      <c r="F19" s="4">
        <v>1300</v>
      </c>
      <c r="G19" s="4">
        <v>1300</v>
      </c>
      <c r="H19" s="4">
        <v>1300</v>
      </c>
      <c r="I19" s="4">
        <v>1300</v>
      </c>
      <c r="J19" s="4">
        <v>1300</v>
      </c>
      <c r="K19" s="4">
        <v>1300</v>
      </c>
      <c r="L19" s="4">
        <v>1300</v>
      </c>
      <c r="M19" s="4">
        <v>1300</v>
      </c>
      <c r="N19" s="4">
        <v>1300</v>
      </c>
      <c r="O19" s="4">
        <v>1300</v>
      </c>
      <c r="P19" s="198"/>
    </row>
    <row r="20" spans="1:16" x14ac:dyDescent="0.25">
      <c r="A20" s="154">
        <v>0.03</v>
      </c>
      <c r="B20" s="129" t="s">
        <v>174</v>
      </c>
      <c r="C20" s="129"/>
      <c r="D20" s="6"/>
      <c r="E20" s="6">
        <f>(+Ventas!M60)*$A$20</f>
        <v>60</v>
      </c>
      <c r="F20" s="6">
        <f>(+Ventas!M122)*$A$20</f>
        <v>112.26315789473685</v>
      </c>
      <c r="G20" s="6">
        <f>(+Ventas!M184)*$A$20</f>
        <v>140.88947368421051</v>
      </c>
      <c r="H20" s="6">
        <f>(+Ventas!M246)*$A$20</f>
        <v>184.97368421052633</v>
      </c>
      <c r="I20" s="6">
        <f>(+Ventas!M308)*$A$20</f>
        <v>219.36315789473684</v>
      </c>
      <c r="J20" s="6">
        <f>(+Ventas!M370)*$A$20</f>
        <v>258.96315789473687</v>
      </c>
      <c r="K20" s="6">
        <f>(+Ventas!M432)*$A$20</f>
        <v>258.09473684210531</v>
      </c>
      <c r="L20" s="6">
        <f>(+Ventas!M494)*$A$20</f>
        <v>254.27368421052628</v>
      </c>
      <c r="M20" s="6">
        <f>(+Ventas!M556)*$A$20</f>
        <v>321.75</v>
      </c>
      <c r="N20" s="6">
        <f>(+Ventas!M618)*$A$20</f>
        <v>375.16578947368419</v>
      </c>
      <c r="O20" s="6">
        <f>Ventas!M680*$A$20</f>
        <v>431.9921052631579</v>
      </c>
      <c r="P20" s="169">
        <f>Ventas!M742*$A$20</f>
        <v>609.96315789473681</v>
      </c>
    </row>
    <row r="21" spans="1:16" x14ac:dyDescent="0.25">
      <c r="A21" s="128"/>
      <c r="B21" s="129"/>
      <c r="C21" s="129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97"/>
    </row>
    <row r="22" spans="1:16" x14ac:dyDescent="0.25">
      <c r="A22" s="128"/>
      <c r="B22" s="129"/>
      <c r="C22" s="129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197"/>
    </row>
    <row r="23" spans="1:16" x14ac:dyDescent="0.25">
      <c r="A23" s="128"/>
      <c r="B23" s="129"/>
      <c r="C23" s="129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197"/>
    </row>
    <row r="24" spans="1:16" x14ac:dyDescent="0.25">
      <c r="A24" s="128"/>
      <c r="B24" s="129"/>
      <c r="C24" s="129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197"/>
    </row>
    <row r="25" spans="1:16" ht="15.75" thickBot="1" x14ac:dyDescent="0.3">
      <c r="A25" s="128"/>
      <c r="B25" s="129"/>
      <c r="C25" s="12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197"/>
    </row>
    <row r="26" spans="1:16" ht="15.75" thickBot="1" x14ac:dyDescent="0.3">
      <c r="A26" s="128" t="s">
        <v>4</v>
      </c>
      <c r="B26" s="129"/>
      <c r="C26" s="129"/>
      <c r="D26" s="43">
        <f>SUM(D10:D25)</f>
        <v>11170</v>
      </c>
      <c r="E26" s="43">
        <f t="shared" ref="E26:O26" si="2">SUM(E10:E25)</f>
        <v>3560</v>
      </c>
      <c r="F26" s="43">
        <f t="shared" si="2"/>
        <v>4212.2631578947367</v>
      </c>
      <c r="G26" s="43">
        <f t="shared" si="2"/>
        <v>9140.8894736842103</v>
      </c>
      <c r="H26" s="43">
        <f t="shared" si="2"/>
        <v>3984.9736842105262</v>
      </c>
      <c r="I26" s="43">
        <f t="shared" si="2"/>
        <v>4919.363157894737</v>
      </c>
      <c r="J26" s="43">
        <f t="shared" si="2"/>
        <v>10258.963157894737</v>
      </c>
      <c r="K26" s="43">
        <f t="shared" si="2"/>
        <v>4758.0947368421057</v>
      </c>
      <c r="L26" s="43">
        <f t="shared" si="2"/>
        <v>5854.273684210526</v>
      </c>
      <c r="M26" s="43">
        <f t="shared" si="2"/>
        <v>11421.75</v>
      </c>
      <c r="N26" s="43">
        <f t="shared" si="2"/>
        <v>7175.1657894736845</v>
      </c>
      <c r="O26" s="43">
        <f t="shared" si="2"/>
        <v>7331.992105263158</v>
      </c>
      <c r="P26" s="168">
        <f>SUM(P10:P25)</f>
        <v>4609.9631578947365</v>
      </c>
    </row>
    <row r="27" spans="1:16" x14ac:dyDescent="0.25">
      <c r="A27" s="128"/>
      <c r="B27" s="129"/>
      <c r="C27" s="129"/>
      <c r="P27" s="194"/>
    </row>
    <row r="28" spans="1:16" x14ac:dyDescent="0.25">
      <c r="A28" s="128" t="s">
        <v>5</v>
      </c>
      <c r="B28" s="129"/>
      <c r="C28" s="129"/>
      <c r="D28" s="57">
        <f t="shared" ref="D28:O28" si="3">+D4+D8-D26</f>
        <v>-9170</v>
      </c>
      <c r="E28" s="57">
        <f t="shared" si="3"/>
        <v>70</v>
      </c>
      <c r="F28" s="57">
        <f t="shared" si="3"/>
        <v>2249.5473684210529</v>
      </c>
      <c r="G28" s="57">
        <f t="shared" si="3"/>
        <v>-1066.2705263157886</v>
      </c>
      <c r="H28" s="57">
        <f t="shared" si="3"/>
        <v>3278.7347368421065</v>
      </c>
      <c r="I28" s="57">
        <f t="shared" si="3"/>
        <v>6913.3421052631602</v>
      </c>
      <c r="J28" s="57">
        <f t="shared" si="3"/>
        <v>5658.3494736842131</v>
      </c>
      <c r="K28" s="57">
        <f t="shared" si="3"/>
        <v>9659.2305263157923</v>
      </c>
      <c r="L28" s="57">
        <f t="shared" si="3"/>
        <v>12389.935789473686</v>
      </c>
      <c r="M28" s="57">
        <f t="shared" si="3"/>
        <v>13761.965789473688</v>
      </c>
      <c r="N28" s="57">
        <f t="shared" si="3"/>
        <v>19410.492631578949</v>
      </c>
      <c r="O28" s="57">
        <f t="shared" si="3"/>
        <v>29740.454210526321</v>
      </c>
      <c r="P28" s="170">
        <f>+P4+P7-P26</f>
        <v>17588.421578947375</v>
      </c>
    </row>
    <row r="29" spans="1:16" x14ac:dyDescent="0.25">
      <c r="A29" s="128" t="s">
        <v>6</v>
      </c>
      <c r="B29" s="129"/>
      <c r="C29" s="129"/>
      <c r="P29" s="194"/>
    </row>
    <row r="30" spans="1:16" x14ac:dyDescent="0.25">
      <c r="A30" s="128"/>
      <c r="B30" s="129" t="s">
        <v>10</v>
      </c>
      <c r="C30" s="129"/>
      <c r="D30" s="4">
        <v>10000</v>
      </c>
      <c r="E30" s="4">
        <v>3000</v>
      </c>
      <c r="F30" s="4"/>
      <c r="G30" s="4">
        <v>2000</v>
      </c>
      <c r="H30" s="4"/>
      <c r="I30" s="4"/>
      <c r="J30" s="4"/>
      <c r="K30" s="4"/>
      <c r="L30" s="4"/>
      <c r="M30" s="4"/>
      <c r="N30" s="4"/>
      <c r="O30" s="4">
        <v>-15000</v>
      </c>
      <c r="P30" s="197"/>
    </row>
    <row r="31" spans="1:16" x14ac:dyDescent="0.25">
      <c r="A31" s="128"/>
      <c r="B31" s="129" t="s">
        <v>11</v>
      </c>
      <c r="C31" s="129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198"/>
    </row>
    <row r="32" spans="1:16" x14ac:dyDescent="0.25">
      <c r="A32" s="128" t="s">
        <v>7</v>
      </c>
      <c r="B32" s="129"/>
      <c r="C32" s="129"/>
      <c r="D32" s="59">
        <f>SUM(D30:D31)</f>
        <v>10000</v>
      </c>
      <c r="E32" s="59">
        <f t="shared" ref="E32:O32" si="4">SUM(E30:E31)</f>
        <v>3000</v>
      </c>
      <c r="F32" s="59">
        <f t="shared" si="4"/>
        <v>0</v>
      </c>
      <c r="G32" s="59">
        <f t="shared" si="4"/>
        <v>2000</v>
      </c>
      <c r="H32" s="59">
        <f t="shared" si="4"/>
        <v>0</v>
      </c>
      <c r="I32" s="59">
        <f t="shared" si="4"/>
        <v>0</v>
      </c>
      <c r="J32" s="59">
        <f t="shared" si="4"/>
        <v>0</v>
      </c>
      <c r="K32" s="59">
        <f t="shared" si="4"/>
        <v>0</v>
      </c>
      <c r="L32" s="59">
        <f t="shared" si="4"/>
        <v>0</v>
      </c>
      <c r="M32" s="59">
        <f t="shared" si="4"/>
        <v>0</v>
      </c>
      <c r="N32" s="59">
        <f t="shared" si="4"/>
        <v>0</v>
      </c>
      <c r="O32" s="60">
        <f t="shared" si="4"/>
        <v>-15000</v>
      </c>
      <c r="P32" s="171">
        <f t="shared" ref="P32" si="5">SUM(P30:P31)</f>
        <v>0</v>
      </c>
    </row>
    <row r="33" spans="1:16" ht="15.75" thickBot="1" x14ac:dyDescent="0.3">
      <c r="A33" s="128"/>
      <c r="B33" s="129"/>
      <c r="C33" s="129"/>
    </row>
    <row r="34" spans="1:16" ht="15.75" thickBot="1" x14ac:dyDescent="0.3">
      <c r="A34" s="128" t="s">
        <v>8</v>
      </c>
      <c r="B34" s="129"/>
      <c r="C34" s="129"/>
      <c r="D34" s="61">
        <f t="shared" ref="D34:O34" si="6">+D28+D32</f>
        <v>830</v>
      </c>
      <c r="E34" s="61">
        <f t="shared" si="6"/>
        <v>3070</v>
      </c>
      <c r="F34" s="61">
        <f t="shared" si="6"/>
        <v>2249.5473684210529</v>
      </c>
      <c r="G34" s="61">
        <f t="shared" si="6"/>
        <v>933.72947368421137</v>
      </c>
      <c r="H34" s="61">
        <f t="shared" si="6"/>
        <v>3278.7347368421065</v>
      </c>
      <c r="I34" s="61">
        <f t="shared" si="6"/>
        <v>6913.3421052631602</v>
      </c>
      <c r="J34" s="61">
        <f t="shared" si="6"/>
        <v>5658.3494736842131</v>
      </c>
      <c r="K34" s="61">
        <f t="shared" si="6"/>
        <v>9659.2305263157923</v>
      </c>
      <c r="L34" s="61">
        <f t="shared" si="6"/>
        <v>12389.935789473686</v>
      </c>
      <c r="M34" s="61">
        <f t="shared" si="6"/>
        <v>13761.965789473688</v>
      </c>
      <c r="N34" s="61">
        <f t="shared" si="6"/>
        <v>19410.492631578949</v>
      </c>
      <c r="O34" s="61">
        <f t="shared" si="6"/>
        <v>14740.454210526321</v>
      </c>
      <c r="P34" s="172">
        <f>+P28+P32</f>
        <v>17588.421578947375</v>
      </c>
    </row>
  </sheetData>
  <conditionalFormatting sqref="D4:O14 D16:O20 P4:P8 D26:O34">
    <cfRule type="cellIs" dxfId="30" priority="27" operator="lessThan">
      <formula>0</formula>
    </cfRule>
  </conditionalFormatting>
  <conditionalFormatting sqref="D15:O15">
    <cfRule type="cellIs" dxfId="29" priority="26" operator="lessThan">
      <formula>0</formula>
    </cfRule>
  </conditionalFormatting>
  <conditionalFormatting sqref="D20:O20">
    <cfRule type="cellIs" dxfId="28" priority="19" operator="lessThan">
      <formula>0</formula>
    </cfRule>
  </conditionalFormatting>
  <conditionalFormatting sqref="D13:O14">
    <cfRule type="cellIs" dxfId="27" priority="23" operator="lessThan">
      <formula>0</formula>
    </cfRule>
  </conditionalFormatting>
  <conditionalFormatting sqref="P10 P26:P34">
    <cfRule type="cellIs" dxfId="26" priority="18" operator="lessThan">
      <formula>0</formula>
    </cfRule>
  </conditionalFormatting>
  <conditionalFormatting sqref="P20">
    <cfRule type="cellIs" dxfId="25" priority="14" operator="lessThan">
      <formula>0</formula>
    </cfRule>
  </conditionalFormatting>
  <conditionalFormatting sqref="P15:P17 P11:P13">
    <cfRule type="cellIs" dxfId="24" priority="17" operator="lessThan">
      <formula>0</formula>
    </cfRule>
  </conditionalFormatting>
  <conditionalFormatting sqref="P14">
    <cfRule type="cellIs" dxfId="23" priority="16" operator="lessThan">
      <formula>0</formula>
    </cfRule>
  </conditionalFormatting>
  <conditionalFormatting sqref="P18">
    <cfRule type="cellIs" dxfId="22" priority="15" operator="lessThan">
      <formula>0</formula>
    </cfRule>
  </conditionalFormatting>
  <conditionalFormatting sqref="P19:P20">
    <cfRule type="cellIs" dxfId="21" priority="13" operator="lessThan">
      <formula>0</formula>
    </cfRule>
  </conditionalFormatting>
  <conditionalFormatting sqref="D21:O21 D23:O25">
    <cfRule type="cellIs" dxfId="20" priority="6" operator="lessThan">
      <formula>0</formula>
    </cfRule>
  </conditionalFormatting>
  <conditionalFormatting sqref="D22:O22">
    <cfRule type="cellIs" dxfId="19" priority="5" operator="lessThan">
      <formula>0</formula>
    </cfRule>
  </conditionalFormatting>
  <conditionalFormatting sqref="D21:O21">
    <cfRule type="cellIs" dxfId="18" priority="4" operator="lessThan">
      <formula>0</formula>
    </cfRule>
  </conditionalFormatting>
  <conditionalFormatting sqref="P22:P24">
    <cfRule type="cellIs" dxfId="17" priority="3" operator="lessThan">
      <formula>0</formula>
    </cfRule>
  </conditionalFormatting>
  <conditionalFormatting sqref="P21">
    <cfRule type="cellIs" dxfId="16" priority="2" operator="lessThan">
      <formula>0</formula>
    </cfRule>
  </conditionalFormatting>
  <conditionalFormatting sqref="P25">
    <cfRule type="cellIs" dxfId="15" priority="1" operator="lessThan">
      <formula>0</formula>
    </cfRule>
  </conditionalFormatting>
  <pageMargins left="0.43307086614173229" right="0.23622047244094491" top="1.3385826771653544" bottom="0.74803149606299213" header="0.31496062992125984" footer="0.31496062992125984"/>
  <pageSetup paperSize="9" scale="56" orientation="landscape" horizontalDpi="300" verticalDpi="300" r:id="rId1"/>
  <headerFooter>
    <oddHeader>&amp;L&amp;G&amp;R&amp;G</oddHeader>
    <oddFooter>&amp;A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3"/>
  <sheetViews>
    <sheetView tabSelected="1" zoomScale="75" zoomScaleNormal="75" zoomScalePageLayoutView="75" workbookViewId="0"/>
  </sheetViews>
  <sheetFormatPr baseColWidth="10" defaultRowHeight="15" x14ac:dyDescent="0.25"/>
  <cols>
    <col min="1" max="1" width="5" style="1" customWidth="1"/>
    <col min="2" max="2" width="5.42578125" customWidth="1"/>
    <col min="3" max="3" width="33.5703125" customWidth="1"/>
    <col min="4" max="16" width="15.7109375" style="2" customWidth="1"/>
  </cols>
  <sheetData>
    <row r="1" spans="1:16" ht="23.25" x14ac:dyDescent="0.35">
      <c r="A1" s="135" t="s">
        <v>18</v>
      </c>
      <c r="B1" s="67"/>
      <c r="C1" s="67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6" x14ac:dyDescent="0.25">
      <c r="D2" s="3" t="s">
        <v>69</v>
      </c>
      <c r="E2" s="3" t="s">
        <v>70</v>
      </c>
      <c r="F2" s="3" t="s">
        <v>71</v>
      </c>
      <c r="G2" s="3" t="s">
        <v>72</v>
      </c>
      <c r="H2" s="3" t="s">
        <v>73</v>
      </c>
      <c r="I2" s="3" t="s">
        <v>74</v>
      </c>
      <c r="J2" s="3" t="s">
        <v>75</v>
      </c>
      <c r="K2" s="3" t="s">
        <v>76</v>
      </c>
      <c r="L2" s="3" t="s">
        <v>77</v>
      </c>
      <c r="M2" s="3" t="s">
        <v>78</v>
      </c>
      <c r="N2" s="3" t="s">
        <v>79</v>
      </c>
      <c r="O2" s="3" t="s">
        <v>80</v>
      </c>
      <c r="P2" s="3" t="s">
        <v>1</v>
      </c>
    </row>
    <row r="3" spans="1:16" x14ac:dyDescent="0.25">
      <c r="A3" s="1" t="s">
        <v>38</v>
      </c>
    </row>
    <row r="4" spans="1:16" x14ac:dyDescent="0.25">
      <c r="B4" t="s">
        <v>19</v>
      </c>
      <c r="D4" s="68">
        <f>+Ventas!M60</f>
        <v>2000</v>
      </c>
      <c r="E4" s="68">
        <f>+Ventas!M122</f>
        <v>3742.105263157895</v>
      </c>
      <c r="F4" s="68">
        <f>+Ventas!M184</f>
        <v>4696.3157894736842</v>
      </c>
      <c r="G4" s="68">
        <f>+Ventas!M246</f>
        <v>6165.7894736842109</v>
      </c>
      <c r="H4" s="68">
        <f>+Ventas!M308</f>
        <v>7312.105263157895</v>
      </c>
      <c r="I4" s="68">
        <f>+Ventas!M370</f>
        <v>8632.105263157895</v>
      </c>
      <c r="J4" s="68">
        <f>+Ventas!M432</f>
        <v>8603.1578947368434</v>
      </c>
      <c r="K4" s="68">
        <f>+Ventas!M494</f>
        <v>8475.78947368421</v>
      </c>
      <c r="L4" s="68">
        <f>+Ventas!M556</f>
        <v>10725</v>
      </c>
      <c r="M4" s="68">
        <f>+Ventas!M618</f>
        <v>12505.526315789473</v>
      </c>
      <c r="N4" s="68">
        <f>+Ventas!M680</f>
        <v>14399.736842105263</v>
      </c>
      <c r="O4" s="68">
        <f>+Ventas!M742</f>
        <v>20332.105263157893</v>
      </c>
      <c r="P4" s="7">
        <f>SUM(D4:O4)</f>
        <v>107589.73684210527</v>
      </c>
    </row>
    <row r="5" spans="1:16" x14ac:dyDescent="0.25">
      <c r="B5" t="s">
        <v>3</v>
      </c>
      <c r="D5" s="42">
        <f>+Ventas!N60</f>
        <v>0</v>
      </c>
      <c r="E5" s="42">
        <f>+Ventas!N122</f>
        <v>20.294736842105266</v>
      </c>
      <c r="F5" s="42">
        <f>+Ventas!N184</f>
        <v>51.244210526315797</v>
      </c>
      <c r="G5" s="42">
        <f>+Ventas!N246</f>
        <v>55.810526315789481</v>
      </c>
      <c r="H5" s="42">
        <f>+Ventas!N308</f>
        <v>78.134736842105269</v>
      </c>
      <c r="I5" s="42">
        <f>+Ventas!N370</f>
        <v>78.134736842105269</v>
      </c>
      <c r="J5" s="42">
        <f>+Ventas!N432</f>
        <v>64.182105263157908</v>
      </c>
      <c r="K5" s="42">
        <f>+Ventas!N494</f>
        <v>55.810526315789481</v>
      </c>
      <c r="L5" s="42">
        <f>+Ventas!N556</f>
        <v>101.22</v>
      </c>
      <c r="M5" s="42">
        <f>+Ventas!N618</f>
        <v>91.833684210526314</v>
      </c>
      <c r="N5" s="42">
        <f>+Ventas!N680</f>
        <v>122.78315789473685</v>
      </c>
      <c r="O5" s="42">
        <f>+Ventas!N742</f>
        <v>184.17473684210529</v>
      </c>
      <c r="P5" s="7">
        <f>SUM(D5:O5)</f>
        <v>903.62315789473689</v>
      </c>
    </row>
    <row r="6" spans="1:16" x14ac:dyDescent="0.25">
      <c r="B6" t="s">
        <v>55</v>
      </c>
      <c r="D6" s="42">
        <f>+Ventas!P60</f>
        <v>0</v>
      </c>
      <c r="E6" s="42">
        <f>+Ventas!P122</f>
        <v>100</v>
      </c>
      <c r="F6" s="42">
        <f>+Ventas!P184</f>
        <v>0</v>
      </c>
      <c r="G6" s="42">
        <f>+Ventas!P246</f>
        <v>100</v>
      </c>
      <c r="H6" s="42">
        <f>+Ventas!P308</f>
        <v>0</v>
      </c>
      <c r="I6" s="42">
        <f>+Ventas!P370</f>
        <v>0</v>
      </c>
      <c r="J6" s="42">
        <f>+Ventas!P432</f>
        <v>100</v>
      </c>
      <c r="K6" s="42">
        <f>+Ventas!P494</f>
        <v>0</v>
      </c>
      <c r="L6" s="42">
        <f>+Ventas!P556</f>
        <v>200</v>
      </c>
      <c r="M6" s="42">
        <f>+Ventas!P618</f>
        <v>0</v>
      </c>
      <c r="N6" s="42">
        <f>+Ventas!P680</f>
        <v>200</v>
      </c>
      <c r="O6" s="42">
        <f>+Ventas!P742</f>
        <v>0</v>
      </c>
      <c r="P6" s="7">
        <f>SUM(D6:O6)</f>
        <v>700</v>
      </c>
    </row>
    <row r="7" spans="1:16" s="1" customFormat="1" x14ac:dyDescent="0.25">
      <c r="A7" s="1" t="s">
        <v>20</v>
      </c>
      <c r="D7" s="43">
        <f t="shared" ref="D7:O7" si="0">+D4-SUM(D5:D6)</f>
        <v>2000</v>
      </c>
      <c r="E7" s="43">
        <f t="shared" si="0"/>
        <v>3621.81052631579</v>
      </c>
      <c r="F7" s="43">
        <f t="shared" si="0"/>
        <v>4645.0715789473679</v>
      </c>
      <c r="G7" s="43">
        <f t="shared" si="0"/>
        <v>6009.9789473684214</v>
      </c>
      <c r="H7" s="43">
        <f t="shared" si="0"/>
        <v>7233.9705263157894</v>
      </c>
      <c r="I7" s="43">
        <f t="shared" si="0"/>
        <v>8553.9705263157903</v>
      </c>
      <c r="J7" s="43">
        <f t="shared" si="0"/>
        <v>8438.9757894736849</v>
      </c>
      <c r="K7" s="43">
        <f t="shared" si="0"/>
        <v>8419.9789473684214</v>
      </c>
      <c r="L7" s="43">
        <f t="shared" si="0"/>
        <v>10423.780000000001</v>
      </c>
      <c r="M7" s="43">
        <f t="shared" si="0"/>
        <v>12413.692631578948</v>
      </c>
      <c r="N7" s="43">
        <f t="shared" si="0"/>
        <v>14076.953684210526</v>
      </c>
      <c r="O7" s="43">
        <f t="shared" si="0"/>
        <v>20147.930526315788</v>
      </c>
      <c r="P7" s="51">
        <f>SUM(D7:O7)</f>
        <v>105986.11368421053</v>
      </c>
    </row>
    <row r="8" spans="1:16" x14ac:dyDescent="0.25">
      <c r="A8" s="1" t="s">
        <v>24</v>
      </c>
      <c r="D8" s="12">
        <f t="shared" ref="D8:O8" si="1">+D7/D4</f>
        <v>1</v>
      </c>
      <c r="E8" s="12">
        <f t="shared" si="1"/>
        <v>0.96785372714486639</v>
      </c>
      <c r="F8" s="12">
        <f t="shared" si="1"/>
        <v>0.98908842317606172</v>
      </c>
      <c r="G8" s="12">
        <f t="shared" si="1"/>
        <v>0.97472983354673493</v>
      </c>
      <c r="H8" s="12">
        <f t="shared" si="1"/>
        <v>0.98931433095803634</v>
      </c>
      <c r="I8" s="12">
        <f t="shared" si="1"/>
        <v>0.99094835680751181</v>
      </c>
      <c r="J8" s="12">
        <f t="shared" si="1"/>
        <v>0.98091606509237728</v>
      </c>
      <c r="K8" s="12">
        <f t="shared" si="1"/>
        <v>0.99341530054644822</v>
      </c>
      <c r="L8" s="12">
        <f t="shared" si="1"/>
        <v>0.97191421911421916</v>
      </c>
      <c r="M8" s="12">
        <f t="shared" si="1"/>
        <v>0.99265655184023915</v>
      </c>
      <c r="N8" s="12">
        <f t="shared" si="1"/>
        <v>0.97758409327655837</v>
      </c>
      <c r="O8" s="12">
        <f t="shared" si="1"/>
        <v>0.99094167896249119</v>
      </c>
      <c r="P8" s="30">
        <f>AVERAGE(D8:O8)</f>
        <v>0.98494688170546196</v>
      </c>
    </row>
    <row r="9" spans="1:16" x14ac:dyDescent="0.25">
      <c r="A9" s="1" t="s">
        <v>25</v>
      </c>
    </row>
    <row r="10" spans="1:16" x14ac:dyDescent="0.25">
      <c r="C10" t="s">
        <v>15</v>
      </c>
      <c r="D10" s="53">
        <f>'Flujo de Caja'!E10</f>
        <v>1000</v>
      </c>
      <c r="E10" s="53">
        <f>+'Flujo de Caja'!F10</f>
        <v>1500</v>
      </c>
      <c r="F10" s="53">
        <f>+'Flujo de Caja'!G10</f>
        <v>1500</v>
      </c>
      <c r="G10" s="53">
        <f>+'Flujo de Caja'!H10</f>
        <v>1800</v>
      </c>
      <c r="H10" s="53">
        <f>+'Flujo de Caja'!I10</f>
        <v>2000</v>
      </c>
      <c r="I10" s="53">
        <f>+'Flujo de Caja'!J10</f>
        <v>2500</v>
      </c>
      <c r="J10" s="53">
        <f>+'Flujo de Caja'!K10</f>
        <v>2500</v>
      </c>
      <c r="K10" s="53">
        <f>+'Flujo de Caja'!L10</f>
        <v>3000</v>
      </c>
      <c r="L10" s="53">
        <f>+'Flujo de Caja'!M10</f>
        <v>3000</v>
      </c>
      <c r="M10" s="53">
        <f>+'Flujo de Caja'!N10</f>
        <v>3500</v>
      </c>
      <c r="N10" s="53">
        <f>+'Flujo de Caja'!O10</f>
        <v>3500</v>
      </c>
      <c r="O10" s="53">
        <f>+'Flujo de Caja'!P10</f>
        <v>4000</v>
      </c>
      <c r="P10" s="7">
        <f>SUM(D10:O10)</f>
        <v>29800</v>
      </c>
    </row>
    <row r="11" spans="1:16" x14ac:dyDescent="0.25">
      <c r="C11" t="s">
        <v>16</v>
      </c>
      <c r="D11" s="53">
        <f>+'Flujo de Caja'!D11</f>
        <v>500</v>
      </c>
      <c r="E11" s="53">
        <f>+'Flujo de Caja'!E11</f>
        <v>500</v>
      </c>
      <c r="F11" s="53">
        <f>+'Flujo de Caja'!F11</f>
        <v>500</v>
      </c>
      <c r="G11" s="53">
        <f>+'Flujo de Caja'!G11</f>
        <v>500</v>
      </c>
      <c r="H11" s="53">
        <f>+'Flujo de Caja'!H11</f>
        <v>500</v>
      </c>
      <c r="I11" s="53">
        <f>+'Flujo de Caja'!I11</f>
        <v>500</v>
      </c>
      <c r="J11" s="53">
        <f>+'Flujo de Caja'!J11</f>
        <v>500</v>
      </c>
      <c r="K11" s="53">
        <f>+'Flujo de Caja'!K11</f>
        <v>500</v>
      </c>
      <c r="L11" s="53">
        <f>+'Flujo de Caja'!L11</f>
        <v>500</v>
      </c>
      <c r="M11" s="53">
        <f>+'Flujo de Caja'!M11</f>
        <v>500</v>
      </c>
      <c r="N11" s="53">
        <f>+'Flujo de Caja'!N11</f>
        <v>500</v>
      </c>
      <c r="O11" s="53">
        <f>+'Flujo de Caja'!O11</f>
        <v>500</v>
      </c>
      <c r="P11" s="7">
        <f>SUM(D11:O11)</f>
        <v>6000</v>
      </c>
    </row>
    <row r="12" spans="1:16" x14ac:dyDescent="0.25">
      <c r="C12" t="s">
        <v>17</v>
      </c>
      <c r="D12" s="53">
        <f>+'Flujo de Caja'!D12</f>
        <v>0</v>
      </c>
      <c r="E12" s="53">
        <f>+'Flujo de Caja'!E12</f>
        <v>0</v>
      </c>
      <c r="F12" s="53">
        <f>+'Flujo de Caja'!F12</f>
        <v>0</v>
      </c>
      <c r="G12" s="53">
        <f>+'Flujo de Caja'!G12</f>
        <v>0</v>
      </c>
      <c r="H12" s="53">
        <f>+'Flujo de Caja'!H12</f>
        <v>0</v>
      </c>
      <c r="I12" s="53">
        <f>+'Flujo de Caja'!I12</f>
        <v>0</v>
      </c>
      <c r="J12" s="53">
        <f>+'Flujo de Caja'!J12</f>
        <v>0</v>
      </c>
      <c r="K12" s="53">
        <f>+'Flujo de Caja'!K12</f>
        <v>0</v>
      </c>
      <c r="L12" s="53">
        <f>+'Flujo de Caja'!L12</f>
        <v>0</v>
      </c>
      <c r="M12" s="53">
        <f>+'Flujo de Caja'!M12</f>
        <v>0</v>
      </c>
      <c r="N12" s="53">
        <f>+'Flujo de Caja'!N12</f>
        <v>0</v>
      </c>
      <c r="O12" s="53">
        <f>+'Flujo de Caja'!O12</f>
        <v>1000</v>
      </c>
      <c r="P12" s="7">
        <f>SUM(D12:O12)</f>
        <v>1000</v>
      </c>
    </row>
    <row r="13" spans="1:16" x14ac:dyDescent="0.25">
      <c r="A13" s="1" t="s">
        <v>23</v>
      </c>
      <c r="D13" s="15">
        <f>SUM(D10:D12)</f>
        <v>1500</v>
      </c>
      <c r="E13" s="15">
        <f t="shared" ref="E13:O13" si="2">SUM(E10:E12)</f>
        <v>2000</v>
      </c>
      <c r="F13" s="15">
        <f t="shared" si="2"/>
        <v>2000</v>
      </c>
      <c r="G13" s="15">
        <f t="shared" si="2"/>
        <v>2300</v>
      </c>
      <c r="H13" s="15">
        <f t="shared" si="2"/>
        <v>2500</v>
      </c>
      <c r="I13" s="15">
        <f t="shared" si="2"/>
        <v>3000</v>
      </c>
      <c r="J13" s="15">
        <f t="shared" si="2"/>
        <v>3000</v>
      </c>
      <c r="K13" s="15">
        <f t="shared" si="2"/>
        <v>3500</v>
      </c>
      <c r="L13" s="15">
        <f t="shared" si="2"/>
        <v>3500</v>
      </c>
      <c r="M13" s="15">
        <f t="shared" si="2"/>
        <v>4000</v>
      </c>
      <c r="N13" s="15">
        <f t="shared" si="2"/>
        <v>4000</v>
      </c>
      <c r="O13" s="15">
        <f t="shared" si="2"/>
        <v>5500</v>
      </c>
      <c r="P13" s="52">
        <f>SUM(D13:O13)</f>
        <v>36800</v>
      </c>
    </row>
    <row r="14" spans="1:16" x14ac:dyDescent="0.25">
      <c r="A14" s="1" t="s">
        <v>26</v>
      </c>
      <c r="D14" s="10">
        <f t="shared" ref="D14:P14" si="3">+D4/D13</f>
        <v>1.3333333333333333</v>
      </c>
      <c r="E14" s="10">
        <f t="shared" si="3"/>
        <v>1.8710526315789475</v>
      </c>
      <c r="F14" s="10">
        <f t="shared" si="3"/>
        <v>2.348157894736842</v>
      </c>
      <c r="G14" s="10">
        <f t="shared" si="3"/>
        <v>2.6807780320366135</v>
      </c>
      <c r="H14" s="10">
        <f t="shared" si="3"/>
        <v>2.9248421052631581</v>
      </c>
      <c r="I14" s="10">
        <f t="shared" si="3"/>
        <v>2.8773684210526316</v>
      </c>
      <c r="J14" s="10">
        <f t="shared" si="3"/>
        <v>2.8677192982456146</v>
      </c>
      <c r="K14" s="10">
        <f t="shared" si="3"/>
        <v>2.4216541353383456</v>
      </c>
      <c r="L14" s="10">
        <f t="shared" si="3"/>
        <v>3.0642857142857145</v>
      </c>
      <c r="M14" s="10">
        <f t="shared" si="3"/>
        <v>3.1263815789473681</v>
      </c>
      <c r="N14" s="10">
        <f t="shared" si="3"/>
        <v>3.5999342105263157</v>
      </c>
      <c r="O14" s="10">
        <f t="shared" si="3"/>
        <v>3.6967464114832533</v>
      </c>
      <c r="P14" s="10">
        <f t="shared" si="3"/>
        <v>2.9236341533180781</v>
      </c>
    </row>
    <row r="15" spans="1:16" x14ac:dyDescent="0.25">
      <c r="A15" s="1" t="s">
        <v>62</v>
      </c>
      <c r="D15" s="11">
        <f>+(D7-D13)/D13</f>
        <v>0.33333333333333331</v>
      </c>
      <c r="E15" s="11">
        <f t="shared" ref="E15:P15" si="4">+(E7-E13)/E13</f>
        <v>0.81090526315789502</v>
      </c>
      <c r="F15" s="11">
        <f t="shared" si="4"/>
        <v>1.322535789473684</v>
      </c>
      <c r="G15" s="11">
        <f t="shared" si="4"/>
        <v>1.6130343249427919</v>
      </c>
      <c r="H15" s="11">
        <f t="shared" si="4"/>
        <v>1.8935882105263158</v>
      </c>
      <c r="I15" s="11">
        <f t="shared" si="4"/>
        <v>1.8513235087719302</v>
      </c>
      <c r="J15" s="11">
        <f t="shared" si="4"/>
        <v>1.8129919298245616</v>
      </c>
      <c r="K15" s="11">
        <f t="shared" si="4"/>
        <v>1.4057082706766919</v>
      </c>
      <c r="L15" s="11">
        <f t="shared" si="4"/>
        <v>1.9782228571428573</v>
      </c>
      <c r="M15" s="11">
        <f t="shared" si="4"/>
        <v>2.1034231578947371</v>
      </c>
      <c r="N15" s="11">
        <f t="shared" si="4"/>
        <v>2.5192384210526315</v>
      </c>
      <c r="O15" s="11">
        <f t="shared" si="4"/>
        <v>2.6632600956937797</v>
      </c>
      <c r="P15" s="11">
        <f t="shared" si="4"/>
        <v>1.8800574370709384</v>
      </c>
    </row>
    <row r="16" spans="1:16" ht="15.75" thickBot="1" x14ac:dyDescent="0.3">
      <c r="A16" s="1" t="s">
        <v>21</v>
      </c>
      <c r="G16" s="14"/>
      <c r="H16" s="14"/>
    </row>
    <row r="17" spans="1:16" ht="15.75" thickBot="1" x14ac:dyDescent="0.3">
      <c r="B17" t="s">
        <v>66</v>
      </c>
      <c r="D17" s="132">
        <f>+'Flujo de Caja'!D13</f>
        <v>5000</v>
      </c>
      <c r="E17" s="133">
        <f>+'Flujo de Caja'!E13</f>
        <v>500</v>
      </c>
      <c r="F17" s="133">
        <f>+'Flujo de Caja'!F13</f>
        <v>0</v>
      </c>
      <c r="G17" s="133">
        <f>+'Flujo de Caja'!G13</f>
        <v>5500</v>
      </c>
      <c r="H17" s="133">
        <f>+'Flujo de Caja'!H13</f>
        <v>0</v>
      </c>
      <c r="I17" s="133">
        <f>+'Flujo de Caja'!I13</f>
        <v>0</v>
      </c>
      <c r="J17" s="133">
        <f>+'Flujo de Caja'!J13</f>
        <v>5500</v>
      </c>
      <c r="K17" s="133">
        <f>+'Flujo de Caja'!K13</f>
        <v>0</v>
      </c>
      <c r="L17" s="133">
        <f>+'Flujo de Caja'!L13</f>
        <v>0</v>
      </c>
      <c r="M17" s="133">
        <f>+'Flujo de Caja'!M13</f>
        <v>6100</v>
      </c>
      <c r="N17" s="133">
        <f>+'Flujo de Caja'!N13</f>
        <v>0</v>
      </c>
      <c r="O17" s="133">
        <f>+'Flujo de Caja'!O13</f>
        <v>0</v>
      </c>
      <c r="P17" s="134">
        <f t="shared" ref="P17:P22" si="5">SUM(D17:O17)</f>
        <v>22600</v>
      </c>
    </row>
    <row r="18" spans="1:16" x14ac:dyDescent="0.25">
      <c r="B18" t="s">
        <v>67</v>
      </c>
      <c r="D18" s="130">
        <f>+'Flujo de Caja'!D14</f>
        <v>1000</v>
      </c>
      <c r="E18" s="130">
        <f>+'Flujo de Caja'!E14</f>
        <v>0</v>
      </c>
      <c r="F18" s="130">
        <f>+'Flujo de Caja'!F14</f>
        <v>500</v>
      </c>
      <c r="G18" s="130">
        <f>+'Flujo de Caja'!G14</f>
        <v>0</v>
      </c>
      <c r="H18" s="130">
        <f>+'Flujo de Caja'!H14</f>
        <v>0</v>
      </c>
      <c r="I18" s="130">
        <f>+'Flujo de Caja'!I14</f>
        <v>600</v>
      </c>
      <c r="J18" s="130">
        <f>+'Flujo de Caja'!J14</f>
        <v>0</v>
      </c>
      <c r="K18" s="130">
        <f>+'Flujo de Caja'!K14</f>
        <v>0</v>
      </c>
      <c r="L18" s="130">
        <f>+'Flujo de Caja'!L14</f>
        <v>400</v>
      </c>
      <c r="M18" s="130">
        <f>+'Flujo de Caja'!M14</f>
        <v>0</v>
      </c>
      <c r="N18" s="130">
        <f>+'Flujo de Caja'!N14</f>
        <v>1000</v>
      </c>
      <c r="O18" s="130">
        <f>+'Flujo de Caja'!O14</f>
        <v>0</v>
      </c>
      <c r="P18" s="131">
        <f t="shared" ref="P18" si="6">SUM(D18:O18)</f>
        <v>3500</v>
      </c>
    </row>
    <row r="19" spans="1:16" x14ac:dyDescent="0.25">
      <c r="B19" t="s">
        <v>59</v>
      </c>
      <c r="D19" s="54">
        <f>+'Flujo de Caja'!D15</f>
        <v>400</v>
      </c>
      <c r="E19" s="54">
        <f>+'Flujo de Caja'!E15</f>
        <v>200</v>
      </c>
      <c r="F19" s="54">
        <f>+'Flujo de Caja'!F15</f>
        <v>0</v>
      </c>
      <c r="G19" s="54">
        <f>+'Flujo de Caja'!G15</f>
        <v>200</v>
      </c>
      <c r="H19" s="54">
        <f>+'Flujo de Caja'!H15</f>
        <v>200</v>
      </c>
      <c r="I19" s="54">
        <f>+'Flujo de Caja'!I15</f>
        <v>0</v>
      </c>
      <c r="J19" s="54">
        <f>+'Flujo de Caja'!J15</f>
        <v>0</v>
      </c>
      <c r="K19" s="54">
        <f>+'Flujo de Caja'!K15</f>
        <v>200</v>
      </c>
      <c r="L19" s="54">
        <f>+'Flujo de Caja'!L15</f>
        <v>0</v>
      </c>
      <c r="M19" s="54">
        <f>+'Flujo de Caja'!M15</f>
        <v>200</v>
      </c>
      <c r="N19" s="54">
        <f>+'Flujo de Caja'!N15</f>
        <v>0</v>
      </c>
      <c r="O19" s="54">
        <f>+'Flujo de Caja'!O15</f>
        <v>0</v>
      </c>
      <c r="P19" s="7">
        <f t="shared" si="5"/>
        <v>1400</v>
      </c>
    </row>
    <row r="20" spans="1:16" x14ac:dyDescent="0.25">
      <c r="B20" t="s">
        <v>68</v>
      </c>
      <c r="D20" s="54">
        <f>+'Flujo de Caja'!D16</f>
        <v>300</v>
      </c>
      <c r="E20" s="54">
        <f>+'Flujo de Caja'!E16</f>
        <v>0</v>
      </c>
      <c r="F20" s="54">
        <f>+'Flujo de Caja'!F16</f>
        <v>300</v>
      </c>
      <c r="G20" s="54">
        <f>+'Flujo de Caja'!G16</f>
        <v>0</v>
      </c>
      <c r="H20" s="54">
        <f>+'Flujo de Caja'!H16</f>
        <v>0</v>
      </c>
      <c r="I20" s="54">
        <f>+'Flujo de Caja'!I16</f>
        <v>300</v>
      </c>
      <c r="J20" s="54">
        <f>+'Flujo de Caja'!J16</f>
        <v>200</v>
      </c>
      <c r="K20" s="54">
        <f>+'Flujo de Caja'!K16</f>
        <v>0</v>
      </c>
      <c r="L20" s="54">
        <f>+'Flujo de Caja'!L16</f>
        <v>400</v>
      </c>
      <c r="M20" s="54">
        <f>+'Flujo de Caja'!M16</f>
        <v>0</v>
      </c>
      <c r="N20" s="54">
        <f>+'Flujo de Caja'!N16</f>
        <v>500</v>
      </c>
      <c r="O20" s="54">
        <f>+'Flujo de Caja'!O16</f>
        <v>600</v>
      </c>
      <c r="P20" s="7">
        <f t="shared" si="5"/>
        <v>2600</v>
      </c>
    </row>
    <row r="21" spans="1:16" x14ac:dyDescent="0.25">
      <c r="B21" t="s">
        <v>13</v>
      </c>
      <c r="D21" s="54">
        <f>+'Flujo de Caja'!D17</f>
        <v>270</v>
      </c>
      <c r="E21" s="54">
        <f>+'Flujo de Caja'!E17</f>
        <v>0</v>
      </c>
      <c r="F21" s="54">
        <f>+'Flujo de Caja'!F17</f>
        <v>0</v>
      </c>
      <c r="G21" s="54">
        <f>+'Flujo de Caja'!G17</f>
        <v>0</v>
      </c>
      <c r="H21" s="54">
        <f>+'Flujo de Caja'!H17</f>
        <v>0</v>
      </c>
      <c r="I21" s="54">
        <f>+'Flujo de Caja'!I17</f>
        <v>0</v>
      </c>
      <c r="J21" s="54">
        <f>+'Flujo de Caja'!J17</f>
        <v>0</v>
      </c>
      <c r="K21" s="54">
        <f>+'Flujo de Caja'!K17</f>
        <v>0</v>
      </c>
      <c r="L21" s="54">
        <f>+'Flujo de Caja'!L17</f>
        <v>0</v>
      </c>
      <c r="M21" s="54">
        <f>+'Flujo de Caja'!M17</f>
        <v>0</v>
      </c>
      <c r="N21" s="54">
        <f>+'Flujo de Caja'!N17</f>
        <v>0</v>
      </c>
      <c r="O21" s="54">
        <f>+'Flujo de Caja'!O17</f>
        <v>0</v>
      </c>
      <c r="P21" s="7">
        <f t="shared" si="5"/>
        <v>270</v>
      </c>
    </row>
    <row r="22" spans="1:16" x14ac:dyDescent="0.25">
      <c r="B22" t="s">
        <v>14</v>
      </c>
      <c r="D22" s="54">
        <f>+'Flujo de Caja'!D18</f>
        <v>2400</v>
      </c>
      <c r="E22" s="54">
        <f>+'Flujo de Caja'!E18</f>
        <v>0</v>
      </c>
      <c r="F22" s="54">
        <f>+'Flujo de Caja'!F18</f>
        <v>0</v>
      </c>
      <c r="G22" s="54">
        <f>+'Flujo de Caja'!G18</f>
        <v>0</v>
      </c>
      <c r="H22" s="54">
        <f>+'Flujo de Caja'!H18</f>
        <v>0</v>
      </c>
      <c r="I22" s="54">
        <f>+'Flujo de Caja'!I18</f>
        <v>0</v>
      </c>
      <c r="J22" s="54">
        <f>+'Flujo de Caja'!J18</f>
        <v>0</v>
      </c>
      <c r="K22" s="54">
        <f>+'Flujo de Caja'!K18</f>
        <v>0</v>
      </c>
      <c r="L22" s="54">
        <f>+'Flujo de Caja'!L18</f>
        <v>0</v>
      </c>
      <c r="M22" s="54">
        <f>+'Flujo de Caja'!M18</f>
        <v>0</v>
      </c>
      <c r="N22" s="54">
        <f>+'Flujo de Caja'!N18</f>
        <v>0</v>
      </c>
      <c r="O22" s="54">
        <f>+'Flujo de Caja'!O18</f>
        <v>0</v>
      </c>
      <c r="P22" s="7">
        <f t="shared" si="5"/>
        <v>2400</v>
      </c>
    </row>
    <row r="23" spans="1:16" x14ac:dyDescent="0.25">
      <c r="B23" t="s">
        <v>9</v>
      </c>
      <c r="D23" s="54">
        <f>+'Flujo de Caja'!D19</f>
        <v>1300</v>
      </c>
      <c r="E23" s="54">
        <f>+'Flujo de Caja'!E19</f>
        <v>1300</v>
      </c>
      <c r="F23" s="54">
        <f>+'Flujo de Caja'!F19</f>
        <v>1300</v>
      </c>
      <c r="G23" s="54">
        <f>+'Flujo de Caja'!G19</f>
        <v>1300</v>
      </c>
      <c r="H23" s="54">
        <f>+'Flujo de Caja'!H19</f>
        <v>1300</v>
      </c>
      <c r="I23" s="54">
        <f>+'Flujo de Caja'!I19</f>
        <v>1300</v>
      </c>
      <c r="J23" s="54">
        <f>+'Flujo de Caja'!J19</f>
        <v>1300</v>
      </c>
      <c r="K23" s="54">
        <f>+'Flujo de Caja'!K19</f>
        <v>1300</v>
      </c>
      <c r="L23" s="54">
        <f>+'Flujo de Caja'!L19</f>
        <v>1300</v>
      </c>
      <c r="M23" s="54">
        <f>+'Flujo de Caja'!M19</f>
        <v>1300</v>
      </c>
      <c r="N23" s="54">
        <f>+'Flujo de Caja'!N19</f>
        <v>1300</v>
      </c>
      <c r="O23" s="54">
        <f>+'Flujo de Caja'!O19</f>
        <v>1300</v>
      </c>
      <c r="P23" s="7">
        <f>SUM(D23:O23)</f>
        <v>15600</v>
      </c>
    </row>
    <row r="24" spans="1:16" x14ac:dyDescent="0.25">
      <c r="A24" s="154">
        <v>0.03</v>
      </c>
      <c r="B24" s="129" t="s">
        <v>174</v>
      </c>
      <c r="C24" s="129"/>
      <c r="D24" s="54">
        <f>+'Flujo de Caja'!E20</f>
        <v>60</v>
      </c>
      <c r="E24" s="54">
        <f>+'Flujo de Caja'!F20</f>
        <v>112.26315789473685</v>
      </c>
      <c r="F24" s="54">
        <f>+'Flujo de Caja'!G20</f>
        <v>140.88947368421051</v>
      </c>
      <c r="G24" s="54">
        <f>+'Flujo de Caja'!H20</f>
        <v>184.97368421052633</v>
      </c>
      <c r="H24" s="54">
        <f>+'Flujo de Caja'!I20</f>
        <v>219.36315789473684</v>
      </c>
      <c r="I24" s="54">
        <f>+'Flujo de Caja'!J20</f>
        <v>258.96315789473687</v>
      </c>
      <c r="J24" s="54">
        <f>+'Flujo de Caja'!K20</f>
        <v>258.09473684210531</v>
      </c>
      <c r="K24" s="54">
        <f>+'Flujo de Caja'!L20</f>
        <v>254.27368421052628</v>
      </c>
      <c r="L24" s="54">
        <f>+'Flujo de Caja'!M20</f>
        <v>321.75</v>
      </c>
      <c r="M24" s="54">
        <f>+'Flujo de Caja'!N20</f>
        <v>375.16578947368419</v>
      </c>
      <c r="N24" s="54">
        <f>+Ventas!M680*$A$24</f>
        <v>431.9921052631579</v>
      </c>
      <c r="O24" s="54">
        <f>+Ventas!M742*$A$24</f>
        <v>609.96315789473681</v>
      </c>
      <c r="P24" s="7">
        <f t="shared" ref="P24" si="7">SUM(D24:O24)</f>
        <v>3227.6921052631578</v>
      </c>
    </row>
    <row r="25" spans="1:16" x14ac:dyDescent="0.25">
      <c r="D25" s="130">
        <f>+'Flujo de Caja'!D21</f>
        <v>0</v>
      </c>
      <c r="E25" s="130">
        <f>+'Flujo de Caja'!E21</f>
        <v>0</v>
      </c>
      <c r="F25" s="130">
        <f>+'Flujo de Caja'!F21</f>
        <v>0</v>
      </c>
      <c r="G25" s="130">
        <f>+'Flujo de Caja'!G21</f>
        <v>0</v>
      </c>
      <c r="H25" s="130">
        <f>+'Flujo de Caja'!H21</f>
        <v>0</v>
      </c>
      <c r="I25" s="130">
        <f>+'Flujo de Caja'!I21</f>
        <v>0</v>
      </c>
      <c r="J25" s="130">
        <f>+'Flujo de Caja'!J21</f>
        <v>0</v>
      </c>
      <c r="K25" s="130">
        <f>+'Flujo de Caja'!K21</f>
        <v>0</v>
      </c>
      <c r="L25" s="130">
        <f>+'Flujo de Caja'!L21</f>
        <v>0</v>
      </c>
      <c r="M25" s="130">
        <f>+'Flujo de Caja'!M21</f>
        <v>0</v>
      </c>
      <c r="N25" s="130">
        <f>+'Flujo de Caja'!N21</f>
        <v>0</v>
      </c>
      <c r="O25" s="130">
        <f>+'Flujo de Caja'!O21</f>
        <v>0</v>
      </c>
      <c r="P25" s="131">
        <f t="shared" ref="P25" si="8">SUM(D25:O25)</f>
        <v>0</v>
      </c>
    </row>
    <row r="26" spans="1:16" x14ac:dyDescent="0.25">
      <c r="D26" s="54">
        <f>+'Flujo de Caja'!D22</f>
        <v>0</v>
      </c>
      <c r="E26" s="54">
        <f>+'Flujo de Caja'!E22</f>
        <v>0</v>
      </c>
      <c r="F26" s="54">
        <f>+'Flujo de Caja'!F22</f>
        <v>0</v>
      </c>
      <c r="G26" s="54">
        <f>+'Flujo de Caja'!G22</f>
        <v>0</v>
      </c>
      <c r="H26" s="54">
        <f>+'Flujo de Caja'!H22</f>
        <v>0</v>
      </c>
      <c r="I26" s="54">
        <f>+'Flujo de Caja'!I22</f>
        <v>0</v>
      </c>
      <c r="J26" s="54">
        <f>+'Flujo de Caja'!J22</f>
        <v>0</v>
      </c>
      <c r="K26" s="54">
        <f>+'Flujo de Caja'!K22</f>
        <v>0</v>
      </c>
      <c r="L26" s="54">
        <f>+'Flujo de Caja'!L22</f>
        <v>0</v>
      </c>
      <c r="M26" s="54">
        <f>+'Flujo de Caja'!M22</f>
        <v>0</v>
      </c>
      <c r="N26" s="54">
        <f>+'Flujo de Caja'!N22</f>
        <v>0</v>
      </c>
      <c r="O26" s="54">
        <f>+'Flujo de Caja'!O22</f>
        <v>0</v>
      </c>
      <c r="P26" s="7">
        <f t="shared" ref="P26:P29" si="9">SUM(D26:O26)</f>
        <v>0</v>
      </c>
    </row>
    <row r="27" spans="1:16" x14ac:dyDescent="0.25">
      <c r="D27" s="54">
        <f>+'Flujo de Caja'!D23</f>
        <v>0</v>
      </c>
      <c r="E27" s="54">
        <f>+'Flujo de Caja'!E23</f>
        <v>0</v>
      </c>
      <c r="F27" s="54">
        <f>+'Flujo de Caja'!F23</f>
        <v>0</v>
      </c>
      <c r="G27" s="54">
        <f>+'Flujo de Caja'!G23</f>
        <v>0</v>
      </c>
      <c r="H27" s="54">
        <f>+'Flujo de Caja'!H23</f>
        <v>0</v>
      </c>
      <c r="I27" s="54">
        <f>+'Flujo de Caja'!I23</f>
        <v>0</v>
      </c>
      <c r="J27" s="54">
        <f>+'Flujo de Caja'!J23</f>
        <v>0</v>
      </c>
      <c r="K27" s="54">
        <f>+'Flujo de Caja'!K23</f>
        <v>0</v>
      </c>
      <c r="L27" s="54">
        <f>+'Flujo de Caja'!L23</f>
        <v>0</v>
      </c>
      <c r="M27" s="54">
        <f>+'Flujo de Caja'!M23</f>
        <v>0</v>
      </c>
      <c r="N27" s="54">
        <f>+'Flujo de Caja'!N23</f>
        <v>0</v>
      </c>
      <c r="O27" s="54">
        <f>+'Flujo de Caja'!O23</f>
        <v>0</v>
      </c>
      <c r="P27" s="7">
        <f t="shared" si="9"/>
        <v>0</v>
      </c>
    </row>
    <row r="28" spans="1:16" x14ac:dyDescent="0.25">
      <c r="D28" s="54">
        <f>+'Flujo de Caja'!D24</f>
        <v>0</v>
      </c>
      <c r="E28" s="54">
        <f>+'Flujo de Caja'!E24</f>
        <v>0</v>
      </c>
      <c r="F28" s="54">
        <f>+'Flujo de Caja'!F24</f>
        <v>0</v>
      </c>
      <c r="G28" s="54">
        <f>+'Flujo de Caja'!G24</f>
        <v>0</v>
      </c>
      <c r="H28" s="54">
        <f>+'Flujo de Caja'!H24</f>
        <v>0</v>
      </c>
      <c r="I28" s="54">
        <f>+'Flujo de Caja'!I24</f>
        <v>0</v>
      </c>
      <c r="J28" s="54">
        <f>+'Flujo de Caja'!J24</f>
        <v>0</v>
      </c>
      <c r="K28" s="54">
        <f>+'Flujo de Caja'!K24</f>
        <v>0</v>
      </c>
      <c r="L28" s="54">
        <f>+'Flujo de Caja'!L24</f>
        <v>0</v>
      </c>
      <c r="M28" s="54">
        <f>+'Flujo de Caja'!M24</f>
        <v>0</v>
      </c>
      <c r="N28" s="54">
        <f>+'Flujo de Caja'!N24</f>
        <v>0</v>
      </c>
      <c r="O28" s="54">
        <f>+'Flujo de Caja'!O24</f>
        <v>0</v>
      </c>
      <c r="P28" s="7">
        <f t="shared" si="9"/>
        <v>0</v>
      </c>
    </row>
    <row r="29" spans="1:16" x14ac:dyDescent="0.25">
      <c r="D29" s="54">
        <f>+'Flujo de Caja'!D25</f>
        <v>0</v>
      </c>
      <c r="E29" s="54">
        <f>+'Flujo de Caja'!E25</f>
        <v>0</v>
      </c>
      <c r="F29" s="54">
        <f>+'Flujo de Caja'!F25</f>
        <v>0</v>
      </c>
      <c r="G29" s="54">
        <f>+'Flujo de Caja'!G25</f>
        <v>0</v>
      </c>
      <c r="H29" s="54">
        <f>+'Flujo de Caja'!H25</f>
        <v>0</v>
      </c>
      <c r="I29" s="54">
        <f>+'Flujo de Caja'!I25</f>
        <v>0</v>
      </c>
      <c r="J29" s="54">
        <f>+'Flujo de Caja'!J25</f>
        <v>0</v>
      </c>
      <c r="K29" s="54">
        <f>+'Flujo de Caja'!K25</f>
        <v>0</v>
      </c>
      <c r="L29" s="54">
        <f>+'Flujo de Caja'!L25</f>
        <v>0</v>
      </c>
      <c r="M29" s="54">
        <f>+'Flujo de Caja'!M25</f>
        <v>0</v>
      </c>
      <c r="N29" s="54">
        <f>+'Flujo de Caja'!N25</f>
        <v>0</v>
      </c>
      <c r="O29" s="54">
        <f>+'Flujo de Caja'!O25</f>
        <v>0</v>
      </c>
      <c r="P29" s="7">
        <f t="shared" si="9"/>
        <v>0</v>
      </c>
    </row>
    <row r="30" spans="1:16" x14ac:dyDescent="0.25">
      <c r="A30" s="1" t="s">
        <v>22</v>
      </c>
      <c r="D30" s="43">
        <f>SUM(D17:D29)</f>
        <v>10730</v>
      </c>
      <c r="E30" s="43">
        <f t="shared" ref="E30:P30" si="10">SUM(E17:E29)</f>
        <v>2112.2631578947367</v>
      </c>
      <c r="F30" s="43">
        <f t="shared" si="10"/>
        <v>2240.8894736842103</v>
      </c>
      <c r="G30" s="43">
        <f t="shared" si="10"/>
        <v>7184.9736842105267</v>
      </c>
      <c r="H30" s="43">
        <f t="shared" si="10"/>
        <v>1719.3631578947368</v>
      </c>
      <c r="I30" s="43">
        <f t="shared" si="10"/>
        <v>2458.9631578947369</v>
      </c>
      <c r="J30" s="43">
        <f t="shared" si="10"/>
        <v>7258.0947368421057</v>
      </c>
      <c r="K30" s="43">
        <f t="shared" si="10"/>
        <v>1754.2736842105262</v>
      </c>
      <c r="L30" s="43">
        <f t="shared" si="10"/>
        <v>2421.75</v>
      </c>
      <c r="M30" s="43">
        <f t="shared" si="10"/>
        <v>7975.1657894736845</v>
      </c>
      <c r="N30" s="43">
        <f t="shared" si="10"/>
        <v>3231.992105263158</v>
      </c>
      <c r="O30" s="43">
        <f t="shared" si="10"/>
        <v>2509.9631578947369</v>
      </c>
      <c r="P30" s="43">
        <f t="shared" si="10"/>
        <v>51597.692105263159</v>
      </c>
    </row>
    <row r="31" spans="1:16" ht="15.75" thickBot="1" x14ac:dyDescent="0.3"/>
    <row r="32" spans="1:16" s="1" customFormat="1" ht="15.75" thickBot="1" x14ac:dyDescent="0.3">
      <c r="A32" s="1" t="s">
        <v>61</v>
      </c>
      <c r="D32" s="8">
        <f t="shared" ref="D32:O32" si="11">+D7-D13-D30</f>
        <v>-10230</v>
      </c>
      <c r="E32" s="8">
        <f t="shared" si="11"/>
        <v>-490.45263157894669</v>
      </c>
      <c r="F32" s="8">
        <f t="shared" si="11"/>
        <v>404.18210526315761</v>
      </c>
      <c r="G32" s="8">
        <f t="shared" si="11"/>
        <v>-3474.9947368421053</v>
      </c>
      <c r="H32" s="8">
        <f t="shared" si="11"/>
        <v>3014.6073684210523</v>
      </c>
      <c r="I32" s="8">
        <f t="shared" si="11"/>
        <v>3095.0073684210533</v>
      </c>
      <c r="J32" s="8">
        <f t="shared" si="11"/>
        <v>-1819.1189473684208</v>
      </c>
      <c r="K32" s="8">
        <f t="shared" si="11"/>
        <v>3165.7052631578954</v>
      </c>
      <c r="L32" s="8">
        <f t="shared" si="11"/>
        <v>4502.0300000000007</v>
      </c>
      <c r="M32" s="8">
        <f t="shared" si="11"/>
        <v>438.52684210526331</v>
      </c>
      <c r="N32" s="8">
        <f t="shared" si="11"/>
        <v>6844.9615789473683</v>
      </c>
      <c r="O32" s="8">
        <f t="shared" si="11"/>
        <v>12137.96736842105</v>
      </c>
      <c r="P32" s="9">
        <f>SUM(D32:O32)</f>
        <v>17588.421578947371</v>
      </c>
    </row>
    <row r="33" spans="1:16" x14ac:dyDescent="0.25">
      <c r="A33" s="1" t="s">
        <v>28</v>
      </c>
      <c r="D33" s="13">
        <f t="shared" ref="D33:P33" si="12">+D30+D13+D6+D5</f>
        <v>12230</v>
      </c>
      <c r="E33" s="13">
        <f t="shared" si="12"/>
        <v>4232.5578947368422</v>
      </c>
      <c r="F33" s="13">
        <f t="shared" si="12"/>
        <v>4292.1336842105266</v>
      </c>
      <c r="G33" s="13">
        <f t="shared" si="12"/>
        <v>9640.7842105263153</v>
      </c>
      <c r="H33" s="13">
        <f t="shared" si="12"/>
        <v>4297.4978947368427</v>
      </c>
      <c r="I33" s="13">
        <f t="shared" si="12"/>
        <v>5537.097894736843</v>
      </c>
      <c r="J33" s="13">
        <f t="shared" si="12"/>
        <v>10422.276842105264</v>
      </c>
      <c r="K33" s="13">
        <f t="shared" si="12"/>
        <v>5310.0842105263155</v>
      </c>
      <c r="L33" s="13">
        <f t="shared" si="12"/>
        <v>6222.97</v>
      </c>
      <c r="M33" s="13">
        <f t="shared" si="12"/>
        <v>12066.999473684211</v>
      </c>
      <c r="N33" s="13">
        <f t="shared" si="12"/>
        <v>7554.7752631578951</v>
      </c>
      <c r="O33" s="13">
        <f t="shared" si="12"/>
        <v>8194.137894736843</v>
      </c>
      <c r="P33" s="13">
        <f t="shared" si="12"/>
        <v>90001.315263157885</v>
      </c>
    </row>
    <row r="34" spans="1:16" x14ac:dyDescent="0.25">
      <c r="A34" s="1" t="s">
        <v>48</v>
      </c>
      <c r="D34" s="11">
        <f t="shared" ref="D34:P34" si="13">+D32/D4</f>
        <v>-5.1150000000000002</v>
      </c>
      <c r="E34" s="11">
        <f t="shared" si="13"/>
        <v>-0.13106329113924031</v>
      </c>
      <c r="F34" s="11">
        <f t="shared" si="13"/>
        <v>8.6063655721169946E-2</v>
      </c>
      <c r="G34" s="11">
        <f t="shared" si="13"/>
        <v>-0.56359282970550573</v>
      </c>
      <c r="H34" s="11">
        <f t="shared" si="13"/>
        <v>0.41227625422874825</v>
      </c>
      <c r="I34" s="11">
        <f t="shared" si="13"/>
        <v>0.35854606426437419</v>
      </c>
      <c r="J34" s="11">
        <f t="shared" si="13"/>
        <v>-0.21144781597944445</v>
      </c>
      <c r="K34" s="11">
        <f t="shared" si="13"/>
        <v>0.37349975161450583</v>
      </c>
      <c r="L34" s="11">
        <f t="shared" si="13"/>
        <v>0.41976969696969701</v>
      </c>
      <c r="M34" s="11">
        <f t="shared" si="13"/>
        <v>3.5066644220449923E-2</v>
      </c>
      <c r="N34" s="11">
        <f t="shared" si="13"/>
        <v>0.47535324110455235</v>
      </c>
      <c r="O34" s="11">
        <f t="shared" si="13"/>
        <v>0.59698527089643028</v>
      </c>
      <c r="P34" s="11">
        <f t="shared" si="13"/>
        <v>0.16347675991400082</v>
      </c>
    </row>
    <row r="35" spans="1:16" x14ac:dyDescent="0.25">
      <c r="A35" s="1" t="s">
        <v>27</v>
      </c>
      <c r="D35" s="11">
        <f t="shared" ref="D35:P35" si="14">+D32/D13</f>
        <v>-6.82</v>
      </c>
      <c r="E35" s="11">
        <f t="shared" si="14"/>
        <v>-0.24522631578947335</v>
      </c>
      <c r="F35" s="11">
        <f t="shared" si="14"/>
        <v>0.20209105263157881</v>
      </c>
      <c r="G35" s="11">
        <f t="shared" si="14"/>
        <v>-1.5108672768878719</v>
      </c>
      <c r="H35" s="11">
        <f t="shared" si="14"/>
        <v>1.2058429473684209</v>
      </c>
      <c r="I35" s="11">
        <f t="shared" si="14"/>
        <v>1.0316691228070178</v>
      </c>
      <c r="J35" s="11">
        <f t="shared" si="14"/>
        <v>-0.60637298245614024</v>
      </c>
      <c r="K35" s="11">
        <f t="shared" si="14"/>
        <v>0.90448721804511301</v>
      </c>
      <c r="L35" s="11">
        <f t="shared" si="14"/>
        <v>1.2862942857142858</v>
      </c>
      <c r="M35" s="11">
        <f t="shared" si="14"/>
        <v>0.10963171052631583</v>
      </c>
      <c r="N35" s="11">
        <f t="shared" si="14"/>
        <v>1.711240394736842</v>
      </c>
      <c r="O35" s="11">
        <f t="shared" si="14"/>
        <v>2.2069031578947365</v>
      </c>
      <c r="P35" s="11">
        <f t="shared" si="14"/>
        <v>0.4779462385583525</v>
      </c>
    </row>
    <row r="38" spans="1:16" ht="23.25" x14ac:dyDescent="0.35">
      <c r="D38" s="135" t="s">
        <v>178</v>
      </c>
      <c r="E38" s="67"/>
      <c r="F38" s="67"/>
      <c r="G38" s="67"/>
      <c r="H38" s="67"/>
      <c r="I38" s="67"/>
    </row>
    <row r="39" spans="1:16" x14ac:dyDescent="0.25">
      <c r="G39"/>
      <c r="H39"/>
      <c r="I39"/>
      <c r="L39"/>
      <c r="M39"/>
      <c r="N39"/>
      <c r="O39"/>
      <c r="P39"/>
    </row>
    <row r="40" spans="1:16" ht="15.75" thickBot="1" x14ac:dyDescent="0.3">
      <c r="B40" s="1"/>
      <c r="D40" s="176"/>
      <c r="E40" s="176"/>
      <c r="F40" s="177" t="s">
        <v>50</v>
      </c>
      <c r="G40" s="192" t="s">
        <v>186</v>
      </c>
      <c r="H40" s="176"/>
      <c r="I40" s="176"/>
      <c r="K40" s="164"/>
      <c r="L40" s="164"/>
      <c r="N40"/>
      <c r="O40"/>
      <c r="P40"/>
    </row>
    <row r="41" spans="1:16" ht="15.75" thickBot="1" x14ac:dyDescent="0.3">
      <c r="B41" s="1"/>
      <c r="D41" s="164"/>
      <c r="E41" s="209" t="s">
        <v>49</v>
      </c>
      <c r="F41" s="178">
        <f>+'Flujo de Caja'!O34</f>
        <v>14740.454210526321</v>
      </c>
      <c r="G41" s="179">
        <v>14000</v>
      </c>
      <c r="H41" s="180">
        <f>+F41-G41</f>
        <v>740.45421052632082</v>
      </c>
      <c r="I41" s="210" t="s">
        <v>187</v>
      </c>
      <c r="K41" s="164"/>
      <c r="L41" s="164"/>
      <c r="N41"/>
      <c r="O41"/>
      <c r="P41"/>
    </row>
    <row r="42" spans="1:16" ht="15.75" thickBot="1" x14ac:dyDescent="0.3">
      <c r="B42" s="1"/>
      <c r="D42" s="164"/>
      <c r="E42" s="164"/>
      <c r="F42" s="182" t="s">
        <v>179</v>
      </c>
      <c r="G42" s="183">
        <f>+'Flujo de Caja'!P8</f>
        <v>7457.9305263157894</v>
      </c>
      <c r="H42" s="164"/>
      <c r="I42" s="164"/>
      <c r="L42" s="164"/>
      <c r="N42"/>
      <c r="O42"/>
      <c r="P42"/>
    </row>
    <row r="43" spans="1:16" ht="15.75" thickBot="1" x14ac:dyDescent="0.3">
      <c r="B43" s="1"/>
      <c r="D43" s="164"/>
      <c r="E43" s="164"/>
      <c r="F43" s="181" t="s">
        <v>180</v>
      </c>
      <c r="G43" s="184">
        <f>SUM(G41:G42)</f>
        <v>21457.930526315788</v>
      </c>
      <c r="H43" s="164" t="s">
        <v>181</v>
      </c>
      <c r="I43" s="164"/>
      <c r="L43" s="164"/>
      <c r="N43"/>
      <c r="O43"/>
      <c r="P43"/>
    </row>
    <row r="44" spans="1:16" ht="15.75" thickBot="1" x14ac:dyDescent="0.3">
      <c r="B44" s="1"/>
      <c r="D44" s="176"/>
      <c r="E44" s="176"/>
      <c r="F44" s="177" t="s">
        <v>51</v>
      </c>
      <c r="G44" s="176"/>
      <c r="H44" s="185"/>
      <c r="I44" s="176"/>
      <c r="L44" s="164"/>
      <c r="N44"/>
      <c r="O44"/>
      <c r="P44"/>
    </row>
    <row r="45" spans="1:16" ht="15.75" thickBot="1" x14ac:dyDescent="0.3">
      <c r="B45" s="1"/>
      <c r="D45" s="164"/>
      <c r="E45" s="164"/>
      <c r="F45" s="182" t="s">
        <v>182</v>
      </c>
      <c r="G45" s="186">
        <f>+'Flujo de Caja'!P26</f>
        <v>4609.9631578947365</v>
      </c>
      <c r="H45"/>
      <c r="I45" s="164"/>
      <c r="L45" s="164"/>
      <c r="N45"/>
      <c r="O45"/>
      <c r="P45"/>
    </row>
    <row r="46" spans="1:16" ht="15.75" thickBot="1" x14ac:dyDescent="0.3">
      <c r="B46" s="1"/>
      <c r="D46" s="164"/>
      <c r="E46" s="164"/>
      <c r="F46" s="187" t="s">
        <v>6</v>
      </c>
      <c r="G46" s="188">
        <f>+SUM('Flujo de Caja'!D32:O32)</f>
        <v>0</v>
      </c>
      <c r="H46"/>
      <c r="I46" s="164"/>
      <c r="L46" s="164"/>
      <c r="N46"/>
      <c r="O46"/>
      <c r="P46"/>
    </row>
    <row r="47" spans="1:16" ht="15.75" thickBot="1" x14ac:dyDescent="0.3">
      <c r="B47" s="1"/>
      <c r="D47" s="164"/>
      <c r="E47" s="164"/>
      <c r="F47" s="181" t="s">
        <v>183</v>
      </c>
      <c r="G47" s="189">
        <f>SUM(G45:G46)</f>
        <v>4609.9631578947365</v>
      </c>
      <c r="H47"/>
      <c r="I47" s="164"/>
      <c r="L47" s="164"/>
      <c r="N47"/>
      <c r="O47"/>
      <c r="P47"/>
    </row>
    <row r="48" spans="1:16" ht="15.75" thickBot="1" x14ac:dyDescent="0.3">
      <c r="B48" s="1"/>
      <c r="D48" s="176"/>
      <c r="E48" s="176"/>
      <c r="F48" s="177" t="s">
        <v>52</v>
      </c>
      <c r="G48" s="190"/>
      <c r="H48" s="176"/>
      <c r="I48" s="176"/>
      <c r="L48" s="164"/>
      <c r="N48"/>
      <c r="O48"/>
      <c r="P48"/>
    </row>
    <row r="49" spans="2:16" ht="15.75" thickBot="1" x14ac:dyDescent="0.3">
      <c r="B49" s="1"/>
      <c r="D49" s="164"/>
      <c r="E49" s="164"/>
      <c r="F49" s="187" t="s">
        <v>184</v>
      </c>
      <c r="G49" s="191">
        <f>+P32-H41</f>
        <v>16847.96736842105</v>
      </c>
      <c r="H49" s="164"/>
      <c r="I49" s="164"/>
      <c r="L49" s="164"/>
      <c r="N49"/>
      <c r="O49"/>
      <c r="P49"/>
    </row>
    <row r="50" spans="2:16" ht="15.75" thickBot="1" x14ac:dyDescent="0.3">
      <c r="B50" s="1"/>
      <c r="D50" s="164"/>
      <c r="E50" s="164"/>
      <c r="F50" s="181" t="s">
        <v>53</v>
      </c>
      <c r="G50" s="184">
        <f>+G47+G49</f>
        <v>21457.930526315788</v>
      </c>
      <c r="H50" s="164" t="s">
        <v>185</v>
      </c>
      <c r="I50" s="164"/>
      <c r="L50" s="164"/>
      <c r="N50"/>
      <c r="O50"/>
      <c r="P50"/>
    </row>
    <row r="51" spans="2:16" x14ac:dyDescent="0.25">
      <c r="B51" s="1"/>
      <c r="C51" s="1"/>
      <c r="D51"/>
      <c r="L51" s="164"/>
      <c r="N51"/>
      <c r="O51"/>
      <c r="P51"/>
    </row>
    <row r="52" spans="2:16" x14ac:dyDescent="0.25">
      <c r="O52" s="164"/>
    </row>
    <row r="53" spans="2:16" x14ac:dyDescent="0.25">
      <c r="O53" s="164"/>
    </row>
  </sheetData>
  <conditionalFormatting sqref="D35:O35 D16:P17 P33 D19:P23 D3:P12 D32:O33">
    <cfRule type="cellIs" dxfId="14" priority="31" operator="lessThan">
      <formula>0</formula>
    </cfRule>
  </conditionalFormatting>
  <conditionalFormatting sqref="D30:P30">
    <cfRule type="cellIs" dxfId="13" priority="30" operator="lessThan">
      <formula>0</formula>
    </cfRule>
  </conditionalFormatting>
  <conditionalFormatting sqref="D31:P31">
    <cfRule type="cellIs" dxfId="12" priority="29" operator="lessThan">
      <formula>0</formula>
    </cfRule>
  </conditionalFormatting>
  <conditionalFormatting sqref="P32">
    <cfRule type="cellIs" dxfId="11" priority="24" operator="lessThan">
      <formula>0</formula>
    </cfRule>
  </conditionalFormatting>
  <conditionalFormatting sqref="D13:O14">
    <cfRule type="cellIs" dxfId="10" priority="27" operator="lessThan">
      <formula>0</formula>
    </cfRule>
  </conditionalFormatting>
  <conditionalFormatting sqref="P13">
    <cfRule type="cellIs" dxfId="9" priority="25" operator="lessThan">
      <formula>0</formula>
    </cfRule>
  </conditionalFormatting>
  <conditionalFormatting sqref="D15:P15">
    <cfRule type="cellIs" dxfId="8" priority="21" operator="lessThan">
      <formula>0</formula>
    </cfRule>
  </conditionalFormatting>
  <conditionalFormatting sqref="D34:O34">
    <cfRule type="cellIs" dxfId="7" priority="15" operator="lessThan">
      <formula>0</formula>
    </cfRule>
  </conditionalFormatting>
  <conditionalFormatting sqref="P35">
    <cfRule type="cellIs" dxfId="6" priority="14" operator="lessThan">
      <formula>0</formula>
    </cfRule>
  </conditionalFormatting>
  <conditionalFormatting sqref="P34">
    <cfRule type="cellIs" dxfId="5" priority="13" operator="lessThan">
      <formula>0</formula>
    </cfRule>
  </conditionalFormatting>
  <conditionalFormatting sqref="P14">
    <cfRule type="cellIs" dxfId="4" priority="12" operator="lessThan">
      <formula>0</formula>
    </cfRule>
  </conditionalFormatting>
  <conditionalFormatting sqref="D18:P18">
    <cfRule type="cellIs" dxfId="3" priority="7" operator="lessThan">
      <formula>0</formula>
    </cfRule>
  </conditionalFormatting>
  <conditionalFormatting sqref="D24:P24">
    <cfRule type="cellIs" dxfId="2" priority="5" operator="lessThan">
      <formula>0</formula>
    </cfRule>
  </conditionalFormatting>
  <conditionalFormatting sqref="D26:P29">
    <cfRule type="cellIs" dxfId="1" priority="2" operator="lessThan">
      <formula>0</formula>
    </cfRule>
  </conditionalFormatting>
  <conditionalFormatting sqref="D25:P25">
    <cfRule type="cellIs" dxfId="0" priority="1" operator="lessThan">
      <formula>0</formula>
    </cfRule>
  </conditionalFormatting>
  <pageMargins left="0.43307086614173229" right="0.23622047244094491" top="1.3385826771653544" bottom="0.74803149606299213" header="0.31496062992125984" footer="0.31496062992125984"/>
  <pageSetup paperSize="9" scale="56" orientation="landscape" horizontalDpi="300" verticalDpi="300" r:id="rId1"/>
  <headerFooter>
    <oddHeader>&amp;L&amp;G&amp;R&amp;G</oddHeader>
    <oddFooter>&amp;A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Precios</vt:lpstr>
      <vt:lpstr>Ventas</vt:lpstr>
      <vt:lpstr>Flujo de Caja</vt:lpstr>
      <vt:lpstr>EdR | Balance</vt:lpstr>
      <vt:lpstr>'Flujo de Caja'!Área_de_impresión</vt:lpstr>
      <vt:lpstr>Ventas!Área_de_impresión</vt:lpstr>
    </vt:vector>
  </TitlesOfParts>
  <Manager>Maya Vazquez</Manager>
  <Company>MateAprendedores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Ejemplo Servicios</dc:title>
  <dc:subject>Excel para Emprendedores</dc:subject>
  <dc:creator>Maya Vazquez</dc:creator>
  <cp:keywords>emprendimiento</cp:keywords>
  <cp:lastModifiedBy>mayawin8</cp:lastModifiedBy>
  <cp:lastPrinted>2019-07-08T11:16:53Z</cp:lastPrinted>
  <dcterms:created xsi:type="dcterms:W3CDTF">2019-06-21T13:24:07Z</dcterms:created>
  <dcterms:modified xsi:type="dcterms:W3CDTF">2019-07-14T18:59:31Z</dcterms:modified>
  <cp:category>Contabilidad</cp:category>
</cp:coreProperties>
</file>